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Flux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Paramètres" sheetId="4" state="visible" r:id="rId4"/>
    <sheet xmlns:r="http://schemas.openxmlformats.org/officeDocument/2006/relationships" name="Listes" sheetId="5" state="hidden" r:id="rId5"/>
  </sheets>
  <definedNames>
    <definedName name="P_Produit">'Paramètres'!$C$6</definedName>
    <definedName name="P_Référence">'Paramètres'!$C$7</definedName>
    <definedName name="P_Site">'Paramètres'!$C$8</definedName>
    <definedName name="P_VersionDeLaVsm">'Paramètres'!$C$9</definedName>
    <definedName name="P_DateDuRelevé">'Paramètres'!$C$10</definedName>
    <definedName name="P_Auteur">'Paramètres'!$C$11</definedName>
    <definedName name="Postes_Jour">'Paramètres'!$C$12</definedName>
    <definedName name="P_PostesParJour">'Paramètres'!$C$12</definedName>
    <definedName name="Duree_Poste">'Paramètres'!$C$13</definedName>
    <definedName name="P_DuréeDUnPoste">'Paramètres'!$C$13</definedName>
    <definedName name="Pauses_Poste">'Paramètres'!$C$14</definedName>
    <definedName name="P_PausesParPoste">'Paramètres'!$C$14</definedName>
    <definedName name="Jours_Mois">'Paramètres'!$C$15</definedName>
    <definedName name="P_JoursOuvrésParMois">'Paramètres'!$C$15</definedName>
    <definedName name="Seuil_TRS">'Paramètres'!$C$16</definedName>
    <definedName name="P_SeuilTrsCritique">'Paramètres'!$C$16</definedName>
    <definedName name="Seuil_Charge">'Paramètres'!$C$17</definedName>
    <definedName name="P_SeuilDeCharge">'Paramètres'!$C$17</definedName>
    <definedName name="Ouverture_min">'Paramètres'!$C$20</definedName>
    <definedName name="Demande_J">'Paramètres'!$C$21</definedName>
    <definedName name="Takt_min">'Paramètres'!$C$22</definedName>
    <definedName name="L_Types">Listes!$A$2:$A$5</definedName>
    <definedName name="L_Zones">Listes!$B$2:$B$60</definedName>
    <definedName name="_xlnm._FilterDatabase" localSheetId="1" hidden="1">'Flux'!$A$5:$AB$405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0.0%"/>
    <numFmt numFmtId="167" formatCode="0.000"/>
    <numFmt numFmtId="168" formatCode="0.0"/>
    <numFmt numFmtId="169" formatCode="0.000%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9FD3F0"/>
      <sz val="10"/>
    </font>
    <font>
      <b val="1"/>
      <color rgb="00065EA6"/>
      <sz val="12"/>
    </font>
    <font>
      <color rgb="002B3245"/>
      <sz val="10"/>
    </font>
    <font>
      <name val="Calibri"/>
      <b val="1"/>
      <color rgb="00FFFFFF"/>
      <sz val="10"/>
    </font>
    <font>
      <b val="1"/>
      <color rgb="00065EA6"/>
    </font>
    <font>
      <i val="1"/>
      <color rgb="004F5468"/>
      <sz val="9"/>
    </font>
    <font>
      <b val="1"/>
    </font>
    <font>
      <b val="1"/>
      <color rgb="00065EA6"/>
      <sz val="9"/>
    </font>
    <font>
      <b val="1"/>
      <color rgb="004F5468"/>
      <sz val="9"/>
    </font>
    <font>
      <color rgb="003A4256"/>
      <sz val="10"/>
    </font>
    <font>
      <b val="1"/>
      <color rgb="00065EA6"/>
      <sz val="11"/>
    </font>
  </fonts>
  <fills count="8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65EA6"/>
      </patternFill>
    </fill>
    <fill>
      <patternFill patternType="solid">
        <fgColor rgb="00E6F4FB"/>
      </patternFill>
    </fill>
    <fill>
      <patternFill patternType="solid">
        <fgColor rgb="004F5468"/>
      </patternFill>
    </fill>
    <fill>
      <patternFill patternType="solid">
        <fgColor rgb="00EEF1F5"/>
      </patternFill>
    </fill>
    <fill>
      <patternFill patternType="solid">
        <fgColor rgb="00F7FAFD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7" borderId="1" applyProtection="1" pivotButton="0" quotePrefix="0" xfId="0">
      <protection locked="0" hidden="0"/>
    </xf>
    <xf numFmtId="0" fontId="0" fillId="7" borderId="1" applyProtection="1" pivotButton="0" quotePrefix="0" xfId="0">
      <protection locked="0" hidden="0"/>
    </xf>
    <xf numFmtId="166" fontId="0" fillId="7" borderId="1" applyProtection="1" pivotButton="0" quotePrefix="0" xfId="0">
      <protection locked="0" hidden="0"/>
    </xf>
    <xf numFmtId="3" fontId="0" fillId="7" borderId="1" applyProtection="1" pivotButton="0" quotePrefix="0" xfId="0">
      <protection locked="0" hidden="0"/>
    </xf>
    <xf numFmtId="3" fontId="11" fillId="6" borderId="1" pivotButton="0" quotePrefix="0" xfId="0"/>
    <xf numFmtId="167" fontId="11" fillId="6" borderId="1" pivotButton="0" quotePrefix="0" xfId="0"/>
    <xf numFmtId="168" fontId="11" fillId="6" borderId="1" pivotButton="0" quotePrefix="0" xfId="0"/>
    <xf numFmtId="9" fontId="11" fillId="6" borderId="1" pivotButton="0" quotePrefix="0" xfId="0"/>
    <xf numFmtId="0" fontId="11" fillId="6" borderId="1" pivotButton="0" quotePrefix="0" xfId="0"/>
    <xf numFmtId="0" fontId="6" fillId="0" borderId="1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166" fontId="0" fillId="0" borderId="1" applyProtection="1" pivotButton="0" quotePrefix="0" xfId="0">
      <protection locked="0" hidden="0"/>
    </xf>
    <xf numFmtId="3" fontId="0" fillId="0" borderId="1" applyProtection="1" pivotButton="0" quotePrefix="0" xfId="0">
      <protection locked="0" hidden="0"/>
    </xf>
    <xf numFmtId="0" fontId="5" fillId="5" borderId="0" pivotButton="0" quotePrefix="0" xfId="0"/>
    <xf numFmtId="0" fontId="0" fillId="0" borderId="1" pivotButton="0" quotePrefix="0" xfId="0"/>
    <xf numFmtId="3" fontId="12" fillId="6" borderId="1" pivotButton="0" quotePrefix="0" xfId="0"/>
    <xf numFmtId="0" fontId="7" fillId="0" borderId="0" pivotButton="0" quotePrefix="0" xfId="0"/>
    <xf numFmtId="2" fontId="12" fillId="6" borderId="1" pivotButton="0" quotePrefix="0" xfId="0"/>
    <xf numFmtId="168" fontId="12" fillId="6" borderId="1" pivotButton="0" quotePrefix="0" xfId="0"/>
    <xf numFmtId="169" fontId="12" fillId="6" borderId="1" pivotButton="0" quotePrefix="0" xfId="0"/>
    <xf numFmtId="1" fontId="12" fillId="6" borderId="1" pivotButton="0" quotePrefix="0" xfId="0"/>
    <xf numFmtId="0" fontId="5" fillId="3" borderId="0" pivotButton="0" quotePrefix="0" xfId="0"/>
    <xf numFmtId="0" fontId="6" fillId="4" borderId="1" applyProtection="1" pivotButton="0" quotePrefix="0" xfId="0">
      <protection locked="0" hidden="0"/>
    </xf>
    <xf numFmtId="165" fontId="6" fillId="4" borderId="1" applyProtection="1" pivotButton="0" quotePrefix="0" xfId="0">
      <protection locked="0" hidden="0"/>
    </xf>
    <xf numFmtId="9" fontId="6" fillId="4" borderId="1" applyProtection="1" pivotButton="0" quotePrefix="0" xfId="0">
      <protection locked="0" hidden="0"/>
    </xf>
    <xf numFmtId="0" fontId="0" fillId="5" borderId="0" pivotButton="0" quotePrefix="0" xfId="0"/>
    <xf numFmtId="1" fontId="8" fillId="6" borderId="1" pivotButton="0" quotePrefix="0" xfId="0"/>
    <xf numFmtId="2" fontId="8" fillId="6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FE5C2"/>
        </patternFill>
      </fill>
    </dxf>
    <dxf>
      <font>
        <b val="1"/>
        <color rgb="00C62828"/>
      </font>
    </dxf>
    <dxf>
      <font>
        <b val="1"/>
        <color rgb="00FFFFFF"/>
      </font>
      <fill>
        <patternFill patternType="solid">
          <fgColor rgb="00C628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VSM Studio</author>
  </authors>
  <commentList>
    <comment ref="A5" authorId="0" shapeId="0">
      <text>
        <t>Identifiant unique de la forme (clé).</t>
      </text>
    </comment>
    <comment ref="B5" authorId="0" shapeId="0">
      <text>
        <t>ID de l'étape suivante : trace la flèche de flux. Doit exister dans ID_Forme.</t>
      </text>
    </comment>
    <comment ref="C5" authorId="0" shapeId="0">
      <text>
        <t>Processus, Stock, Client ou Fournisseur (liste).</t>
      </text>
    </comment>
    <comment ref="D5" authorId="0" shapeId="0">
      <text>
        <t>Libellé écrit dans la brique.</t>
      </text>
    </comment>
    <comment ref="E5" authorId="0" shapeId="0">
      <text>
        <t>0 = ligne finale, 1 = sous-ensemble de 1er niveau, 2 = SE de SE… sans limite.</t>
      </text>
    </comment>
    <comment ref="F5" authorId="0" shapeId="0">
      <text>
        <t>★ Nom du sous-ensemble (branche) : sert au fil d'Ariane et aux lignes de temps.</t>
      </text>
    </comment>
    <comment ref="G5" authorId="0" shapeId="0">
      <text>
        <t>★ Zone de fabrication (filtre et couleur).</t>
      </text>
    </comment>
    <comment ref="H5" authorId="0" shapeId="0">
      <text>
        <t>Temps de cycle unitaire, en minutes (décimales acceptées : 0,5 = 30 s).</t>
      </text>
    </comment>
    <comment ref="I5" authorId="0" shapeId="0">
      <text>
        <t>Temps de changement de série, en minutes.</t>
      </text>
    </comment>
    <comment ref="J5" authorId="0" shapeId="0">
      <text>
        <t>TRS mesuré (ex. 80 %).</t>
      </text>
    </comment>
    <comment ref="K5" authorId="0" shapeId="0">
      <text>
        <t>Taux de non-conformité (ex. 1,5 %).</t>
      </text>
    </comment>
    <comment ref="L5" authorId="0" shapeId="0">
      <text>
        <t>Nombre d'opérateurs sur l'étape.</t>
      </text>
    </comment>
    <comment ref="M5" authorId="0" shapeId="0">
      <text>
        <t>Pièces en attente (lignes Stock uniquement).</t>
      </text>
    </comment>
    <comment ref="N5" authorId="0" shapeId="0">
      <text>
        <t>★ Seuil maximum autorisé du stock : au-delà, alerte surstock.</t>
      </text>
    </comment>
    <comment ref="O5" authorId="0" shapeId="0">
      <text>
        <t>Demande journalière (ligne Client uniquement).</t>
      </text>
    </comment>
    <comment ref="P5" authorId="0" shapeId="0">
      <text>
        <t>★ Nombre de pièces consommées par unité de l'étape suivante (ex. 2 roulements par moyeu). Vide = 1.</t>
      </text>
    </comment>
    <comment ref="Q5" authorId="0" shapeId="0">
      <text>
        <t>★ Postes / machines en parallèle. Vide = 1. C/T effectif = C/T ÷ postes.</t>
      </text>
    </comment>
    <comment ref="R5" authorId="0" shapeId="0">
      <text>
        <t>★ Nom du fichier image dans le dossier photos (facultatif).</t>
      </text>
    </comment>
    <comment ref="S5" authorId="0" shapeId="0">
      <text>
        <t>★ Note libre (chantier Kaizen, remarque terrain…).</t>
      </text>
    </comment>
    <comment ref="T5" authorId="0" shapeId="0">
      <text>
        <t>Pièces à produire par jour à cette étape (demande client × quantités cumulées).</t>
      </text>
    </comment>
    <comment ref="U5" authorId="0" shapeId="0">
      <text>
        <t>Takt de l'étape = temps d'ouverture ÷ demande locale (min/pièce).</t>
      </text>
    </comment>
    <comment ref="V5" authorId="0" shapeId="0">
      <text>
        <t>C/T ÷ nombre de postes en parallèle.</t>
      </text>
    </comment>
    <comment ref="W5" authorId="0" shapeId="0">
      <text>
        <t>Stock converti en jours de consommation de l'étape suivante.</t>
      </text>
    </comment>
    <comment ref="X5" authorId="0" shapeId="0">
      <text>
        <t>Charge = C/T effectif ÷ (takt × TRS). Au-delà de 100 % : capacité insuffisante.</t>
      </text>
    </comment>
    <comment ref="Y5" authorId="0" shapeId="0">
      <text>
        <t>C/T effectif &gt; takt local.</t>
      </text>
    </comment>
    <comment ref="Z5" authorId="0" shapeId="0">
      <text>
        <t>TRS sous le seuil critique (feuille Paramètres).</t>
      </text>
    </comment>
    <comment ref="AA5" authorId="0" shapeId="0">
      <text>
        <t>Stock au-dessus du seuil maximum.</t>
      </text>
    </comment>
    <comment ref="AB5" authorId="0" shapeId="0">
      <text>
        <t>Vérifie que le flux est bien relié (ID unique, suivant existant).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jpe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jpeg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1400175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25</col>
      <colOff>0</colOff>
      <row>1</row>
      <rowOff>0</rowOff>
    </from>
    <ext cx="1400175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1</row>
      <rowOff>0</rowOff>
    </from>
    <ext cx="1400175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5</col>
      <colOff>0</colOff>
      <row>1</row>
      <rowOff>0</rowOff>
    </from>
    <ext cx="1400175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1" t="n"/>
      <c r="B2" s="2" t="inlineStr">
        <is>
          <t>VSM Studio — Matrice de saisie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18" customHeight="1">
      <c r="A3" s="1" t="n"/>
      <c r="B3" s="3" t="inlineStr">
        <is>
          <t>Safran · Industrialisation · Trame VSM automatisée multi-niveaux · Benjamin Dufils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5">
      <c r="B5" s="4" t="inlineStr">
        <is>
          <t>À quoi sert ce fichier</t>
        </is>
      </c>
    </row>
    <row r="6">
      <c r="C6" s="5" t="inlineStr">
        <is>
          <t>•  C'est l'UNIQUE source de vérité de la VSM. On saisit des données brutes ; le schéma (VSM Studio, page HTML) se dessine seul.</t>
        </is>
      </c>
    </row>
    <row r="7">
      <c r="C7" s="5" t="inlineStr">
        <is>
          <t>•  Bleu = colonnes de saisie (modifiables). Gris = calculs Lean verrouillés (mot de passe « VSM »).</t>
        </is>
      </c>
    </row>
    <row r="9">
      <c r="B9" s="4" t="inlineStr">
        <is>
          <t>1 · Ajouter une étape, un stock, un fournisseur</t>
        </is>
      </c>
    </row>
    <row r="10">
      <c r="C10" s="5" t="inlineStr">
        <is>
          <t>•  Feuille Flux : remplir la première ligne vide (400 lignes prêtes). Donner un ID_Forme unique (ex. P2-M50).</t>
        </is>
      </c>
    </row>
    <row r="11">
      <c r="C11" s="5" t="inlineStr">
        <is>
          <t>•  Renseigner ID_Forme_Suivante = l'étape qui reçoit la pièce. Excel refuse un ID qui n'existe pas.</t>
        </is>
      </c>
    </row>
    <row r="12">
      <c r="C12" s="5" t="inlineStr">
        <is>
          <t>•  Pour insérer l'étape au milieu d'un flux : faire pointer l'étape précédente vers le nouvel ID.</t>
        </is>
      </c>
    </row>
    <row r="13">
      <c r="C13" s="5" t="inlineStr">
        <is>
          <t>•  Nouveau sous-ensemble / nouveau niveau : même principe, Niveau_Arborescence = niveau du parent + 1, sans limite.</t>
        </is>
      </c>
    </row>
    <row r="15">
      <c r="B15" s="4" t="inlineStr">
        <is>
          <t>2 · Modifier une donnée</t>
        </is>
      </c>
    </row>
    <row r="16">
      <c r="C16" s="5" t="inlineStr">
        <is>
          <t>•  Changer directement C/T, C/O, TRS, rebut, effectif, stock… Les alertes (goulot, TRS bas, surstock) se recalculent.</t>
        </is>
      </c>
    </row>
    <row r="17">
      <c r="C17" s="5" t="inlineStr">
        <is>
          <t>•  Le Takt dépend de la demande (ligne Client) et du temps d'ouverture (feuille Paramètres).</t>
        </is>
      </c>
    </row>
    <row r="19">
      <c r="B19" s="4" t="inlineStr">
        <is>
          <t>3 · Rafraîchir le schéma</t>
        </is>
      </c>
    </row>
    <row r="20">
      <c r="C20" s="5" t="inlineStr">
        <is>
          <t>•  Enregistrer le fichier (Ctrl+S). Dans VSM Studio : bouton « Recharger » (ou rechargement automatique si lancé par lancer.bat).</t>
        </is>
      </c>
    </row>
    <row r="21">
      <c r="C21" s="5" t="inlineStr">
        <is>
          <t>•  Le placement des briques est automatique : aucune forme à redessiner, aucune flèche à retracer.</t>
        </is>
      </c>
    </row>
    <row r="23">
      <c r="B23" s="4" t="inlineStr">
        <is>
          <t>Bon à savoir</t>
        </is>
      </c>
    </row>
    <row r="24">
      <c r="C24" s="5" t="inlineStr">
        <is>
          <t>•  Contrôle_Routage doit indiquer OK partout. Une seule ligne Client par fichier.</t>
        </is>
      </c>
    </row>
    <row r="25">
      <c r="C25" s="5" t="inlineStr">
        <is>
          <t>•  Qte_Par_Suivant : nombre de pièces consommées par l'étape suivante (ex. 8 billes par roulement). Vide = 1.</t>
        </is>
      </c>
    </row>
    <row r="26">
      <c r="C26" s="5" t="inlineStr">
        <is>
          <t>•  Photo : nom d'un fichier du dossier « photos » (sans extension), affiché dans la brique.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DC0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4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2" customWidth="1" min="3" max="3"/>
    <col width="30" customWidth="1" min="4" max="4"/>
    <col width="9" customWidth="1" min="5" max="5"/>
    <col width="20" customWidth="1" min="6" max="6"/>
    <col width="18" customWidth="1" min="7" max="7"/>
    <col width="9" customWidth="1" min="8" max="8"/>
    <col width="9" customWidth="1" min="9" max="9"/>
    <col width="8" customWidth="1" min="10" max="10"/>
    <col width="8" customWidth="1" min="11" max="11"/>
    <col width="8" customWidth="1" min="12" max="12"/>
    <col width="10" customWidth="1" min="13" max="13"/>
    <col width="10" customWidth="1" min="14" max="14"/>
    <col width="10" customWidth="1" min="15" max="15"/>
    <col width="9" customWidth="1" min="16" max="16"/>
    <col width="8" customWidth="1" min="17" max="17"/>
    <col width="16" customWidth="1" min="18" max="18"/>
    <col width="30" customWidth="1" min="19" max="19"/>
    <col width="11" customWidth="1" min="20" max="20"/>
    <col width="10" customWidth="1" min="21" max="21"/>
    <col width="10" customWidth="1" min="22" max="22"/>
    <col width="10" customWidth="1" min="23" max="23"/>
    <col width="9" customWidth="1" min="24" max="24"/>
    <col width="11" customWidth="1" min="25" max="25"/>
    <col width="10" customWidth="1" min="26" max="26"/>
    <col width="11" customWidth="1" min="27" max="27"/>
    <col width="14" customWidth="1" min="28" max="2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</row>
    <row r="2" ht="30" customHeight="1">
      <c r="A2" s="1" t="n"/>
      <c r="B2" s="2" t="inlineStr">
        <is>
          <t>Flux — matrice VSM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</row>
    <row r="3" ht="18" customHeight="1">
      <c r="A3" s="1" t="n"/>
      <c r="B3" s="3" t="inlineStr">
        <is>
          <t>Bleu : saisie · Gris : calculs Lean verrouillés (mot de passe VSM) · 1 ligne = 1 processus, stock, client ou fournisseur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</row>
    <row r="4" ht="16" customHeight="1">
      <c r="A4" s="6" t="inlineStr">
        <is>
          <t>SAISIE BRUTE</t>
        </is>
      </c>
      <c r="T4" s="7" t="inlineStr">
        <is>
          <t>CALCULS AUTOMATIQUES (verrouillés)</t>
        </is>
      </c>
    </row>
    <row r="5" ht="42" customHeight="1">
      <c r="A5" s="8" t="inlineStr">
        <is>
          <t>ID_Forme</t>
        </is>
      </c>
      <c r="B5" s="8" t="inlineStr">
        <is>
          <t>ID_Forme_Suivante</t>
        </is>
      </c>
      <c r="C5" s="8" t="inlineStr">
        <is>
          <t>Type_Forme</t>
        </is>
      </c>
      <c r="D5" s="8" t="inlineStr">
        <is>
          <t>Nom_Etape</t>
        </is>
      </c>
      <c r="E5" s="8" t="inlineStr">
        <is>
          <t>Niveau_Arborescence</t>
        </is>
      </c>
      <c r="F5" s="8" t="inlineStr">
        <is>
          <t>Sous_Ensemble</t>
        </is>
      </c>
      <c r="G5" s="8" t="inlineStr">
        <is>
          <t>Zone_Atelier</t>
        </is>
      </c>
      <c r="H5" s="8" t="inlineStr">
        <is>
          <t>Temps_Cycle_CT</t>
        </is>
      </c>
      <c r="I5" s="8" t="inlineStr">
        <is>
          <t>Temps_Changement_CO</t>
        </is>
      </c>
      <c r="J5" s="8" t="inlineStr">
        <is>
          <t>TRS_OEE</t>
        </is>
      </c>
      <c r="K5" s="8" t="inlineStr">
        <is>
          <t>Taux_Rebut</t>
        </is>
      </c>
      <c r="L5" s="8" t="inlineStr">
        <is>
          <t>Effectif_Zone</t>
        </is>
      </c>
      <c r="M5" s="8" t="inlineStr">
        <is>
          <t>Stock_WIP</t>
        </is>
      </c>
      <c r="N5" s="8" t="inlineStr">
        <is>
          <t>Seuil_Stock_Max</t>
        </is>
      </c>
      <c r="O5" s="8" t="inlineStr">
        <is>
          <t>Demande_Client_J</t>
        </is>
      </c>
      <c r="P5" s="8" t="inlineStr">
        <is>
          <t>Qte_Par_Suivant</t>
        </is>
      </c>
      <c r="Q5" s="8" t="inlineStr">
        <is>
          <t>Nb_Postes</t>
        </is>
      </c>
      <c r="R5" s="8" t="inlineStr">
        <is>
          <t>Photo</t>
        </is>
      </c>
      <c r="S5" s="8" t="inlineStr">
        <is>
          <t>Commentaire</t>
        </is>
      </c>
      <c r="T5" s="9" t="inlineStr">
        <is>
          <t>Demande_Locale_J</t>
        </is>
      </c>
      <c r="U5" s="9" t="inlineStr">
        <is>
          <t>Takt_Local_min</t>
        </is>
      </c>
      <c r="V5" s="9" t="inlineStr">
        <is>
          <t>CT_Effectif_min</t>
        </is>
      </c>
      <c r="W5" s="9" t="inlineStr">
        <is>
          <t>Couverture_J</t>
        </is>
      </c>
      <c r="X5" s="9" t="inlineStr">
        <is>
          <t>Charge_Pct</t>
        </is>
      </c>
      <c r="Y5" s="9" t="inlineStr">
        <is>
          <t>Alerte_Goulot</t>
        </is>
      </c>
      <c r="Z5" s="9" t="inlineStr">
        <is>
          <t>Alerte_TRS</t>
        </is>
      </c>
      <c r="AA5" s="9" t="inlineStr">
        <is>
          <t>Alerte_Stock</t>
        </is>
      </c>
      <c r="AB5" s="9" t="inlineStr">
        <is>
          <t>Controle_Routage</t>
        </is>
      </c>
    </row>
    <row r="6">
      <c r="A6" s="10" t="inlineStr">
        <is>
          <t>P0-10</t>
        </is>
      </c>
      <c r="B6" s="11" t="inlineStr">
        <is>
          <t>W0-10</t>
        </is>
      </c>
      <c r="C6" s="11" t="inlineStr">
        <is>
          <t>Processus</t>
        </is>
      </c>
      <c r="D6" s="11" t="inlineStr">
        <is>
          <t>Montage cadre &amp; fourche</t>
        </is>
      </c>
      <c r="E6" s="11" t="n">
        <v>0</v>
      </c>
      <c r="F6" s="11" t="inlineStr">
        <is>
          <t>Vélo VU-26</t>
        </is>
      </c>
      <c r="G6" s="11" t="inlineStr">
        <is>
          <t>Assemblage final</t>
        </is>
      </c>
      <c r="H6" s="11" t="n">
        <v>6.5</v>
      </c>
      <c r="I6" s="11" t="n">
        <v>10</v>
      </c>
      <c r="J6" s="12" t="n">
        <v>0.88</v>
      </c>
      <c r="K6" s="12" t="n">
        <v>0.004</v>
      </c>
      <c r="L6" s="11" t="n">
        <v>2</v>
      </c>
      <c r="M6" s="13" t="n"/>
      <c r="N6" s="13" t="n"/>
      <c r="O6" s="13" t="n"/>
      <c r="P6" s="11" t="n"/>
      <c r="Q6" s="11" t="n"/>
      <c r="R6" s="11" t="inlineStr">
        <is>
          <t>velo</t>
        </is>
      </c>
      <c r="S6" s="11" t="n"/>
      <c r="T6" s="14">
        <f>IF(A6="","",IF(C6="Client",N(O6),IFERROR(INDEX($T$6:$T$405,MATCH(B6,$A$6:$A$405,0))*IF(P6="",1,P6),"")))</f>
        <v/>
      </c>
      <c r="U6" s="15">
        <f>IF(OR(T6="",T6=0),"",Ouverture_min/T6)</f>
        <v/>
      </c>
      <c r="V6" s="15">
        <f>IF(OR(H6="",C6&lt;&gt;"Processus"),"",H6/MAX(1,N(Q6)))</f>
        <v/>
      </c>
      <c r="W6" s="16">
        <f>IF(AND(C6="Stock",N(T6)&gt;0),N(M6)/T6,"")</f>
        <v/>
      </c>
      <c r="X6" s="17">
        <f>IF(OR(V6="",U6=""),"",V6/(U6*IF(J6="",1,J6)))</f>
        <v/>
      </c>
      <c r="Y6" s="18">
        <f>IF(AND(V6&lt;&gt;"",U6&lt;&gt;""),IF(V6&gt;U6,"GOULOT",""),"")</f>
        <v/>
      </c>
      <c r="Z6" s="18">
        <f>IF(AND(J6&lt;&gt;"",C6="Processus"),IF(J6&lt;Seuil_TRS,"TRS BAS",""),"")</f>
        <v/>
      </c>
      <c r="AA6" s="18">
        <f>IF(AND(C6="Stock",N6&lt;&gt;""),IF(N(M6)&gt;N6,"SURSTOCK",""),"")</f>
        <v/>
      </c>
      <c r="AB6" s="18">
        <f>IF(A6="","",IF(COUNTIF($A$6:$A$405,A6)&gt;1,"ID EN DOUBLE",IF(AND(B6="",C6&lt;&gt;"Client"),"PAS DE SUIVANT",IF(AND(B6&lt;&gt;"",COUNTIF($A$6:$A$405,B6)=0),"SUIVANT INCONNU","OK"))))</f>
        <v/>
      </c>
    </row>
    <row r="7">
      <c r="A7" s="19" t="inlineStr">
        <is>
          <t>W0-10</t>
        </is>
      </c>
      <c r="B7" s="20" t="inlineStr">
        <is>
          <t>P0-20</t>
        </is>
      </c>
      <c r="C7" s="20" t="inlineStr">
        <is>
          <t>Stock</t>
        </is>
      </c>
      <c r="D7" s="20" t="inlineStr">
        <is>
          <t>Tampon cadres équipés</t>
        </is>
      </c>
      <c r="E7" s="20" t="n">
        <v>0</v>
      </c>
      <c r="F7" s="20" t="inlineStr">
        <is>
          <t>Vélo VU-26</t>
        </is>
      </c>
      <c r="G7" s="20" t="inlineStr">
        <is>
          <t>Assemblage final</t>
        </is>
      </c>
      <c r="H7" s="20" t="n"/>
      <c r="I7" s="20" t="n"/>
      <c r="J7" s="21" t="n"/>
      <c r="K7" s="21" t="n"/>
      <c r="L7" s="20" t="n"/>
      <c r="M7" s="22" t="n">
        <v>30</v>
      </c>
      <c r="N7" s="22" t="n">
        <v>40</v>
      </c>
      <c r="O7" s="22" t="n"/>
      <c r="P7" s="20" t="n"/>
      <c r="Q7" s="20" t="n"/>
      <c r="R7" s="20" t="n"/>
      <c r="S7" s="20" t="n"/>
      <c r="T7" s="14">
        <f>IF(A7="","",IF(C7="Client",N(O7),IFERROR(INDEX($T$6:$T$405,MATCH(B7,$A$6:$A$405,0))*IF(P7="",1,P7),"")))</f>
        <v/>
      </c>
      <c r="U7" s="15">
        <f>IF(OR(T7="",T7=0),"",Ouverture_min/T7)</f>
        <v/>
      </c>
      <c r="V7" s="15">
        <f>IF(OR(H7="",C7&lt;&gt;"Processus"),"",H7/MAX(1,N(Q7)))</f>
        <v/>
      </c>
      <c r="W7" s="16">
        <f>IF(AND(C7="Stock",N(T7)&gt;0),N(M7)/T7,"")</f>
        <v/>
      </c>
      <c r="X7" s="17">
        <f>IF(OR(V7="",U7=""),"",V7/(U7*IF(J7="",1,J7)))</f>
        <v/>
      </c>
      <c r="Y7" s="18">
        <f>IF(AND(V7&lt;&gt;"",U7&lt;&gt;""),IF(V7&gt;U7,"GOULOT",""),"")</f>
        <v/>
      </c>
      <c r="Z7" s="18">
        <f>IF(AND(J7&lt;&gt;"",C7="Processus"),IF(J7&lt;Seuil_TRS,"TRS BAS",""),"")</f>
        <v/>
      </c>
      <c r="AA7" s="18">
        <f>IF(AND(C7="Stock",N7&lt;&gt;""),IF(N(M7)&gt;N7,"SURSTOCK",""),"")</f>
        <v/>
      </c>
      <c r="AB7" s="18">
        <f>IF(A7="","",IF(COUNTIF($A$6:$A$405,A7)&gt;1,"ID EN DOUBLE",IF(AND(B7="",C7&lt;&gt;"Client"),"PAS DE SUIVANT",IF(AND(B7&lt;&gt;"",COUNTIF($A$6:$A$405,B7)=0),"SUIVANT INCONNU","OK"))))</f>
        <v/>
      </c>
    </row>
    <row r="8">
      <c r="A8" s="10" t="inlineStr">
        <is>
          <t>P0-20</t>
        </is>
      </c>
      <c r="B8" s="11" t="inlineStr">
        <is>
          <t>W0-20</t>
        </is>
      </c>
      <c r="C8" s="11" t="inlineStr">
        <is>
          <t>Processus</t>
        </is>
      </c>
      <c r="D8" s="11" t="inlineStr">
        <is>
          <t>Montage des roues</t>
        </is>
      </c>
      <c r="E8" s="11" t="n">
        <v>0</v>
      </c>
      <c r="F8" s="11" t="inlineStr">
        <is>
          <t>Vélo VU-26</t>
        </is>
      </c>
      <c r="G8" s="11" t="inlineStr">
        <is>
          <t>Assemblage final</t>
        </is>
      </c>
      <c r="H8" s="11" t="n">
        <v>7</v>
      </c>
      <c r="I8" s="11" t="n">
        <v>8</v>
      </c>
      <c r="J8" s="12" t="n">
        <v>0.85</v>
      </c>
      <c r="K8" s="12" t="n">
        <v>0.003</v>
      </c>
      <c r="L8" s="11" t="n">
        <v>2</v>
      </c>
      <c r="M8" s="13" t="n"/>
      <c r="N8" s="13" t="n"/>
      <c r="O8" s="13" t="n"/>
      <c r="P8" s="11" t="n"/>
      <c r="Q8" s="11" t="n"/>
      <c r="R8" s="11" t="inlineStr">
        <is>
          <t>velo</t>
        </is>
      </c>
      <c r="S8" s="11" t="n"/>
      <c r="T8" s="14">
        <f>IF(A8="","",IF(C8="Client",N(O8),IFERROR(INDEX($T$6:$T$405,MATCH(B8,$A$6:$A$405,0))*IF(P8="",1,P8),"")))</f>
        <v/>
      </c>
      <c r="U8" s="15">
        <f>IF(OR(T8="",T8=0),"",Ouverture_min/T8)</f>
        <v/>
      </c>
      <c r="V8" s="15">
        <f>IF(OR(H8="",C8&lt;&gt;"Processus"),"",H8/MAX(1,N(Q8)))</f>
        <v/>
      </c>
      <c r="W8" s="16">
        <f>IF(AND(C8="Stock",N(T8)&gt;0),N(M8)/T8,"")</f>
        <v/>
      </c>
      <c r="X8" s="17">
        <f>IF(OR(V8="",U8=""),"",V8/(U8*IF(J8="",1,J8)))</f>
        <v/>
      </c>
      <c r="Y8" s="18">
        <f>IF(AND(V8&lt;&gt;"",U8&lt;&gt;""),IF(V8&gt;U8,"GOULOT",""),"")</f>
        <v/>
      </c>
      <c r="Z8" s="18">
        <f>IF(AND(J8&lt;&gt;"",C8="Processus"),IF(J8&lt;Seuil_TRS,"TRS BAS",""),"")</f>
        <v/>
      </c>
      <c r="AA8" s="18">
        <f>IF(AND(C8="Stock",N8&lt;&gt;""),IF(N(M8)&gt;N8,"SURSTOCK",""),"")</f>
        <v/>
      </c>
      <c r="AB8" s="18">
        <f>IF(A8="","",IF(COUNTIF($A$6:$A$405,A8)&gt;1,"ID EN DOUBLE",IF(AND(B8="",C8&lt;&gt;"Client"),"PAS DE SUIVANT",IF(AND(B8&lt;&gt;"",COUNTIF($A$6:$A$405,B8)=0),"SUIVANT INCONNU","OK"))))</f>
        <v/>
      </c>
    </row>
    <row r="9">
      <c r="A9" s="19" t="inlineStr">
        <is>
          <t>W0-20</t>
        </is>
      </c>
      <c r="B9" s="20" t="inlineStr">
        <is>
          <t>P0-30</t>
        </is>
      </c>
      <c r="C9" s="20" t="inlineStr">
        <is>
          <t>Stock</t>
        </is>
      </c>
      <c r="D9" s="20" t="inlineStr">
        <is>
          <t>Tampon vélos sur roues</t>
        </is>
      </c>
      <c r="E9" s="20" t="n">
        <v>0</v>
      </c>
      <c r="F9" s="20" t="inlineStr">
        <is>
          <t>Vélo VU-26</t>
        </is>
      </c>
      <c r="G9" s="20" t="inlineStr">
        <is>
          <t>Assemblage final</t>
        </is>
      </c>
      <c r="H9" s="20" t="n"/>
      <c r="I9" s="20" t="n"/>
      <c r="J9" s="21" t="n"/>
      <c r="K9" s="21" t="n"/>
      <c r="L9" s="20" t="n"/>
      <c r="M9" s="22" t="n">
        <v>25</v>
      </c>
      <c r="N9" s="22" t="n">
        <v>30</v>
      </c>
      <c r="O9" s="22" t="n"/>
      <c r="P9" s="20" t="n"/>
      <c r="Q9" s="20" t="n"/>
      <c r="R9" s="20" t="n"/>
      <c r="S9" s="20" t="n"/>
      <c r="T9" s="14">
        <f>IF(A9="","",IF(C9="Client",N(O9),IFERROR(INDEX($T$6:$T$405,MATCH(B9,$A$6:$A$405,0))*IF(P9="",1,P9),"")))</f>
        <v/>
      </c>
      <c r="U9" s="15">
        <f>IF(OR(T9="",T9=0),"",Ouverture_min/T9)</f>
        <v/>
      </c>
      <c r="V9" s="15">
        <f>IF(OR(H9="",C9&lt;&gt;"Processus"),"",H9/MAX(1,N(Q9)))</f>
        <v/>
      </c>
      <c r="W9" s="16">
        <f>IF(AND(C9="Stock",N(T9)&gt;0),N(M9)/T9,"")</f>
        <v/>
      </c>
      <c r="X9" s="17">
        <f>IF(OR(V9="",U9=""),"",V9/(U9*IF(J9="",1,J9)))</f>
        <v/>
      </c>
      <c r="Y9" s="18">
        <f>IF(AND(V9&lt;&gt;"",U9&lt;&gt;""),IF(V9&gt;U9,"GOULOT",""),"")</f>
        <v/>
      </c>
      <c r="Z9" s="18">
        <f>IF(AND(J9&lt;&gt;"",C9="Processus"),IF(J9&lt;Seuil_TRS,"TRS BAS",""),"")</f>
        <v/>
      </c>
      <c r="AA9" s="18">
        <f>IF(AND(C9="Stock",N9&lt;&gt;""),IF(N(M9)&gt;N9,"SURSTOCK",""),"")</f>
        <v/>
      </c>
      <c r="AB9" s="18">
        <f>IF(A9="","",IF(COUNTIF($A$6:$A$405,A9)&gt;1,"ID EN DOUBLE",IF(AND(B9="",C9&lt;&gt;"Client"),"PAS DE SUIVANT",IF(AND(B9&lt;&gt;"",COUNTIF($A$6:$A$405,B9)=0),"SUIVANT INCONNU","OK"))))</f>
        <v/>
      </c>
    </row>
    <row r="10">
      <c r="A10" s="10" t="inlineStr">
        <is>
          <t>P0-30</t>
        </is>
      </c>
      <c r="B10" s="11" t="inlineStr">
        <is>
          <t>P0-40</t>
        </is>
      </c>
      <c r="C10" s="11" t="inlineStr">
        <is>
          <t>Processus</t>
        </is>
      </c>
      <c r="D10" s="11" t="inlineStr">
        <is>
          <t>Montage transmission</t>
        </is>
      </c>
      <c r="E10" s="11" t="n">
        <v>0</v>
      </c>
      <c r="F10" s="11" t="inlineStr">
        <is>
          <t>Vélo VU-26</t>
        </is>
      </c>
      <c r="G10" s="11" t="inlineStr">
        <is>
          <t>Assemblage final</t>
        </is>
      </c>
      <c r="H10" s="11" t="n">
        <v>7.8</v>
      </c>
      <c r="I10" s="11" t="n">
        <v>12</v>
      </c>
      <c r="J10" s="12" t="n">
        <v>0.79</v>
      </c>
      <c r="K10" s="12" t="n">
        <v>0.006</v>
      </c>
      <c r="L10" s="11" t="n">
        <v>2</v>
      </c>
      <c r="M10" s="13" t="n"/>
      <c r="N10" s="13" t="n"/>
      <c r="O10" s="13" t="n"/>
      <c r="P10" s="11" t="n"/>
      <c r="Q10" s="11" t="n"/>
      <c r="R10" s="11" t="inlineStr">
        <is>
          <t>pedalier</t>
        </is>
      </c>
      <c r="S10" s="11" t="inlineStr">
        <is>
          <t>Goulot ligne finale : chantier SMED + équilibrage prévu S47</t>
        </is>
      </c>
      <c r="T10" s="14">
        <f>IF(A10="","",IF(C10="Client",N(O10),IFERROR(INDEX($T$6:$T$405,MATCH(B10,$A$6:$A$405,0))*IF(P10="",1,P10),"")))</f>
        <v/>
      </c>
      <c r="U10" s="15">
        <f>IF(OR(T10="",T10=0),"",Ouverture_min/T10)</f>
        <v/>
      </c>
      <c r="V10" s="15">
        <f>IF(OR(H10="",C10&lt;&gt;"Processus"),"",H10/MAX(1,N(Q10)))</f>
        <v/>
      </c>
      <c r="W10" s="16">
        <f>IF(AND(C10="Stock",N(T10)&gt;0),N(M10)/T10,"")</f>
        <v/>
      </c>
      <c r="X10" s="17">
        <f>IF(OR(V10="",U10=""),"",V10/(U10*IF(J10="",1,J10)))</f>
        <v/>
      </c>
      <c r="Y10" s="18">
        <f>IF(AND(V10&lt;&gt;"",U10&lt;&gt;""),IF(V10&gt;U10,"GOULOT",""),"")</f>
        <v/>
      </c>
      <c r="Z10" s="18">
        <f>IF(AND(J10&lt;&gt;"",C10="Processus"),IF(J10&lt;Seuil_TRS,"TRS BAS",""),"")</f>
        <v/>
      </c>
      <c r="AA10" s="18">
        <f>IF(AND(C10="Stock",N10&lt;&gt;""),IF(N(M10)&gt;N10,"SURSTOCK",""),"")</f>
        <v/>
      </c>
      <c r="AB10" s="18">
        <f>IF(A10="","",IF(COUNTIF($A$6:$A$405,A10)&gt;1,"ID EN DOUBLE",IF(AND(B10="",C10&lt;&gt;"Client"),"PAS DE SUIVANT",IF(AND(B10&lt;&gt;"",COUNTIF($A$6:$A$405,B10)=0),"SUIVANT INCONNU","OK"))))</f>
        <v/>
      </c>
    </row>
    <row r="11">
      <c r="A11" s="19" t="inlineStr">
        <is>
          <t>P0-40</t>
        </is>
      </c>
      <c r="B11" s="20" t="inlineStr">
        <is>
          <t>W0-40</t>
        </is>
      </c>
      <c r="C11" s="20" t="inlineStr">
        <is>
          <t>Processus</t>
        </is>
      </c>
      <c r="D11" s="20" t="inlineStr">
        <is>
          <t>Montage cockpit &amp; freins</t>
        </is>
      </c>
      <c r="E11" s="20" t="n">
        <v>0</v>
      </c>
      <c r="F11" s="20" t="inlineStr">
        <is>
          <t>Vélo VU-26</t>
        </is>
      </c>
      <c r="G11" s="20" t="inlineStr">
        <is>
          <t>Assemblage final</t>
        </is>
      </c>
      <c r="H11" s="20" t="n">
        <v>6.2</v>
      </c>
      <c r="I11" s="20" t="n">
        <v>6</v>
      </c>
      <c r="J11" s="21" t="n">
        <v>0.9</v>
      </c>
      <c r="K11" s="21" t="n">
        <v>0.002</v>
      </c>
      <c r="L11" s="20" t="n">
        <v>2</v>
      </c>
      <c r="M11" s="22" t="n"/>
      <c r="N11" s="22" t="n"/>
      <c r="O11" s="22" t="n"/>
      <c r="P11" s="20" t="n"/>
      <c r="Q11" s="20" t="n"/>
      <c r="R11" s="20" t="inlineStr">
        <is>
          <t>cockpit</t>
        </is>
      </c>
      <c r="S11" s="20" t="n"/>
      <c r="T11" s="14">
        <f>IF(A11="","",IF(C11="Client",N(O11),IFERROR(INDEX($T$6:$T$405,MATCH(B11,$A$6:$A$405,0))*IF(P11="",1,P11),"")))</f>
        <v/>
      </c>
      <c r="U11" s="15">
        <f>IF(OR(T11="",T11=0),"",Ouverture_min/T11)</f>
        <v/>
      </c>
      <c r="V11" s="15">
        <f>IF(OR(H11="",C11&lt;&gt;"Processus"),"",H11/MAX(1,N(Q11)))</f>
        <v/>
      </c>
      <c r="W11" s="16">
        <f>IF(AND(C11="Stock",N(T11)&gt;0),N(M11)/T11,"")</f>
        <v/>
      </c>
      <c r="X11" s="17">
        <f>IF(OR(V11="",U11=""),"",V11/(U11*IF(J11="",1,J11)))</f>
        <v/>
      </c>
      <c r="Y11" s="18">
        <f>IF(AND(V11&lt;&gt;"",U11&lt;&gt;""),IF(V11&gt;U11,"GOULOT",""),"")</f>
        <v/>
      </c>
      <c r="Z11" s="18">
        <f>IF(AND(J11&lt;&gt;"",C11="Processus"),IF(J11&lt;Seuil_TRS,"TRS BAS",""),"")</f>
        <v/>
      </c>
      <c r="AA11" s="18">
        <f>IF(AND(C11="Stock",N11&lt;&gt;""),IF(N(M11)&gt;N11,"SURSTOCK",""),"")</f>
        <v/>
      </c>
      <c r="AB11" s="18">
        <f>IF(A11="","",IF(COUNTIF($A$6:$A$405,A11)&gt;1,"ID EN DOUBLE",IF(AND(B11="",C11&lt;&gt;"Client"),"PAS DE SUIVANT",IF(AND(B11&lt;&gt;"",COUNTIF($A$6:$A$405,B11)=0),"SUIVANT INCONNU","OK"))))</f>
        <v/>
      </c>
    </row>
    <row r="12">
      <c r="A12" s="10" t="inlineStr">
        <is>
          <t>W0-40</t>
        </is>
      </c>
      <c r="B12" s="11" t="inlineStr">
        <is>
          <t>P0-50</t>
        </is>
      </c>
      <c r="C12" s="11" t="inlineStr">
        <is>
          <t>Stock</t>
        </is>
      </c>
      <c r="D12" s="11" t="inlineStr">
        <is>
          <t>Tampon avant essais</t>
        </is>
      </c>
      <c r="E12" s="11" t="n">
        <v>0</v>
      </c>
      <c r="F12" s="11" t="inlineStr">
        <is>
          <t>Vélo VU-26</t>
        </is>
      </c>
      <c r="G12" s="11" t="inlineStr">
        <is>
          <t>Assemblage final</t>
        </is>
      </c>
      <c r="H12" s="11" t="n"/>
      <c r="I12" s="11" t="n"/>
      <c r="J12" s="12" t="n"/>
      <c r="K12" s="12" t="n"/>
      <c r="L12" s="11" t="n"/>
      <c r="M12" s="13" t="n">
        <v>20</v>
      </c>
      <c r="N12" s="13" t="n">
        <v>30</v>
      </c>
      <c r="O12" s="13" t="n"/>
      <c r="P12" s="11" t="n"/>
      <c r="Q12" s="11" t="n"/>
      <c r="R12" s="11" t="n"/>
      <c r="S12" s="11" t="n"/>
      <c r="T12" s="14">
        <f>IF(A12="","",IF(C12="Client",N(O12),IFERROR(INDEX($T$6:$T$405,MATCH(B12,$A$6:$A$405,0))*IF(P12="",1,P12),"")))</f>
        <v/>
      </c>
      <c r="U12" s="15">
        <f>IF(OR(T12="",T12=0),"",Ouverture_min/T12)</f>
        <v/>
      </c>
      <c r="V12" s="15">
        <f>IF(OR(H12="",C12&lt;&gt;"Processus"),"",H12/MAX(1,N(Q12)))</f>
        <v/>
      </c>
      <c r="W12" s="16">
        <f>IF(AND(C12="Stock",N(T12)&gt;0),N(M12)/T12,"")</f>
        <v/>
      </c>
      <c r="X12" s="17">
        <f>IF(OR(V12="",U12=""),"",V12/(U12*IF(J12="",1,J12)))</f>
        <v/>
      </c>
      <c r="Y12" s="18">
        <f>IF(AND(V12&lt;&gt;"",U12&lt;&gt;""),IF(V12&gt;U12,"GOULOT",""),"")</f>
        <v/>
      </c>
      <c r="Z12" s="18">
        <f>IF(AND(J12&lt;&gt;"",C12="Processus"),IF(J12&lt;Seuil_TRS,"TRS BAS",""),"")</f>
        <v/>
      </c>
      <c r="AA12" s="18">
        <f>IF(AND(C12="Stock",N12&lt;&gt;""),IF(N(M12)&gt;N12,"SURSTOCK",""),"")</f>
        <v/>
      </c>
      <c r="AB12" s="18">
        <f>IF(A12="","",IF(COUNTIF($A$6:$A$405,A12)&gt;1,"ID EN DOUBLE",IF(AND(B12="",C12&lt;&gt;"Client"),"PAS DE SUIVANT",IF(AND(B12&lt;&gt;"",COUNTIF($A$6:$A$405,B12)=0),"SUIVANT INCONNU","OK"))))</f>
        <v/>
      </c>
    </row>
    <row r="13">
      <c r="A13" s="19" t="inlineStr">
        <is>
          <t>P0-50</t>
        </is>
      </c>
      <c r="B13" s="20" t="inlineStr">
        <is>
          <t>P0-60</t>
        </is>
      </c>
      <c r="C13" s="20" t="inlineStr">
        <is>
          <t>Processus</t>
        </is>
      </c>
      <c r="D13" s="20" t="inlineStr">
        <is>
          <t>Réglages &amp; essai sur banc</t>
        </is>
      </c>
      <c r="E13" s="20" t="n">
        <v>0</v>
      </c>
      <c r="F13" s="20" t="inlineStr">
        <is>
          <t>Vélo VU-26</t>
        </is>
      </c>
      <c r="G13" s="20" t="inlineStr">
        <is>
          <t>Essais</t>
        </is>
      </c>
      <c r="H13" s="20" t="n">
        <v>5.5</v>
      </c>
      <c r="I13" s="20" t="n">
        <v>5</v>
      </c>
      <c r="J13" s="21" t="n">
        <v>0.72</v>
      </c>
      <c r="K13" s="21" t="n">
        <v>0.01</v>
      </c>
      <c r="L13" s="20" t="n">
        <v>1</v>
      </c>
      <c r="M13" s="22" t="n"/>
      <c r="N13" s="22" t="n"/>
      <c r="O13" s="22" t="n"/>
      <c r="P13" s="20" t="n"/>
      <c r="Q13" s="20" t="n"/>
      <c r="R13" s="20" t="inlineStr">
        <is>
          <t>velo</t>
        </is>
      </c>
      <c r="S13" s="20" t="inlineStr">
        <is>
          <t>Banc d'essai vieillissant : pannes capteur de couple</t>
        </is>
      </c>
      <c r="T13" s="14">
        <f>IF(A13="","",IF(C13="Client",N(O13),IFERROR(INDEX($T$6:$T$405,MATCH(B13,$A$6:$A$405,0))*IF(P13="",1,P13),"")))</f>
        <v/>
      </c>
      <c r="U13" s="15">
        <f>IF(OR(T13="",T13=0),"",Ouverture_min/T13)</f>
        <v/>
      </c>
      <c r="V13" s="15">
        <f>IF(OR(H13="",C13&lt;&gt;"Processus"),"",H13/MAX(1,N(Q13)))</f>
        <v/>
      </c>
      <c r="W13" s="16">
        <f>IF(AND(C13="Stock",N(T13)&gt;0),N(M13)/T13,"")</f>
        <v/>
      </c>
      <c r="X13" s="17">
        <f>IF(OR(V13="",U13=""),"",V13/(U13*IF(J13="",1,J13)))</f>
        <v/>
      </c>
      <c r="Y13" s="18">
        <f>IF(AND(V13&lt;&gt;"",U13&lt;&gt;""),IF(V13&gt;U13,"GOULOT",""),"")</f>
        <v/>
      </c>
      <c r="Z13" s="18">
        <f>IF(AND(J13&lt;&gt;"",C13="Processus"),IF(J13&lt;Seuil_TRS,"TRS BAS",""),"")</f>
        <v/>
      </c>
      <c r="AA13" s="18">
        <f>IF(AND(C13="Stock",N13&lt;&gt;""),IF(N(M13)&gt;N13,"SURSTOCK",""),"")</f>
        <v/>
      </c>
      <c r="AB13" s="18">
        <f>IF(A13="","",IF(COUNTIF($A$6:$A$405,A13)&gt;1,"ID EN DOUBLE",IF(AND(B13="",C13&lt;&gt;"Client"),"PAS DE SUIVANT",IF(AND(B13&lt;&gt;"",COUNTIF($A$6:$A$405,B13)=0),"SUIVANT INCONNU","OK"))))</f>
        <v/>
      </c>
    </row>
    <row r="14">
      <c r="A14" s="10" t="inlineStr">
        <is>
          <t>P0-60</t>
        </is>
      </c>
      <c r="B14" s="11" t="inlineStr">
        <is>
          <t>STK-PF</t>
        </is>
      </c>
      <c r="C14" s="11" t="inlineStr">
        <is>
          <t>Processus</t>
        </is>
      </c>
      <c r="D14" s="11" t="inlineStr">
        <is>
          <t>Contrôle final &amp; emballage</t>
        </is>
      </c>
      <c r="E14" s="11" t="n">
        <v>0</v>
      </c>
      <c r="F14" s="11" t="inlineStr">
        <is>
          <t>Vélo VU-26</t>
        </is>
      </c>
      <c r="G14" s="11" t="inlineStr">
        <is>
          <t>Expédition</t>
        </is>
      </c>
      <c r="H14" s="11" t="n">
        <v>4</v>
      </c>
      <c r="I14" s="11" t="n">
        <v>3</v>
      </c>
      <c r="J14" s="12" t="n">
        <v>0.93</v>
      </c>
      <c r="K14" s="12" t="n">
        <v>0.001</v>
      </c>
      <c r="L14" s="11" t="n">
        <v>1</v>
      </c>
      <c r="M14" s="13" t="n"/>
      <c r="N14" s="13" t="n"/>
      <c r="O14" s="13" t="n"/>
      <c r="P14" s="11" t="n"/>
      <c r="Q14" s="11" t="n"/>
      <c r="R14" s="11" t="inlineStr">
        <is>
          <t>velo</t>
        </is>
      </c>
      <c r="S14" s="11" t="n"/>
      <c r="T14" s="14">
        <f>IF(A14="","",IF(C14="Client",N(O14),IFERROR(INDEX($T$6:$T$405,MATCH(B14,$A$6:$A$405,0))*IF(P14="",1,P14),"")))</f>
        <v/>
      </c>
      <c r="U14" s="15">
        <f>IF(OR(T14="",T14=0),"",Ouverture_min/T14)</f>
        <v/>
      </c>
      <c r="V14" s="15">
        <f>IF(OR(H14="",C14&lt;&gt;"Processus"),"",H14/MAX(1,N(Q14)))</f>
        <v/>
      </c>
      <c r="W14" s="16">
        <f>IF(AND(C14="Stock",N(T14)&gt;0),N(M14)/T14,"")</f>
        <v/>
      </c>
      <c r="X14" s="17">
        <f>IF(OR(V14="",U14=""),"",V14/(U14*IF(J14="",1,J14)))</f>
        <v/>
      </c>
      <c r="Y14" s="18">
        <f>IF(AND(V14&lt;&gt;"",U14&lt;&gt;""),IF(V14&gt;U14,"GOULOT",""),"")</f>
        <v/>
      </c>
      <c r="Z14" s="18">
        <f>IF(AND(J14&lt;&gt;"",C14="Processus"),IF(J14&lt;Seuil_TRS,"TRS BAS",""),"")</f>
        <v/>
      </c>
      <c r="AA14" s="18">
        <f>IF(AND(C14="Stock",N14&lt;&gt;""),IF(N(M14)&gt;N14,"SURSTOCK",""),"")</f>
        <v/>
      </c>
      <c r="AB14" s="18">
        <f>IF(A14="","",IF(COUNTIF($A$6:$A$405,A14)&gt;1,"ID EN DOUBLE",IF(AND(B14="",C14&lt;&gt;"Client"),"PAS DE SUIVANT",IF(AND(B14&lt;&gt;"",COUNTIF($A$6:$A$405,B14)=0),"SUIVANT INCONNU","OK"))))</f>
        <v/>
      </c>
    </row>
    <row r="15">
      <c r="A15" s="19" t="inlineStr">
        <is>
          <t>STK-PF</t>
        </is>
      </c>
      <c r="B15" s="20" t="inlineStr">
        <is>
          <t>CLI</t>
        </is>
      </c>
      <c r="C15" s="20" t="inlineStr">
        <is>
          <t>Stock</t>
        </is>
      </c>
      <c r="D15" s="20" t="inlineStr">
        <is>
          <t>Stock produits finis</t>
        </is>
      </c>
      <c r="E15" s="20" t="n">
        <v>0</v>
      </c>
      <c r="F15" s="20" t="inlineStr">
        <is>
          <t>Vélo VU-26</t>
        </is>
      </c>
      <c r="G15" s="20" t="inlineStr">
        <is>
          <t>Expédition</t>
        </is>
      </c>
      <c r="H15" s="20" t="n"/>
      <c r="I15" s="20" t="n"/>
      <c r="J15" s="21" t="n"/>
      <c r="K15" s="21" t="n"/>
      <c r="L15" s="20" t="n"/>
      <c r="M15" s="22" t="n">
        <v>480</v>
      </c>
      <c r="N15" s="22" t="n">
        <v>360</v>
      </c>
      <c r="O15" s="22" t="n"/>
      <c r="P15" s="20" t="n"/>
      <c r="Q15" s="20" t="n"/>
      <c r="R15" s="20" t="inlineStr">
        <is>
          <t>velo</t>
        </is>
      </c>
      <c r="S15" s="20" t="n"/>
      <c r="T15" s="14">
        <f>IF(A15="","",IF(C15="Client",N(O15),IFERROR(INDEX($T$6:$T$405,MATCH(B15,$A$6:$A$405,0))*IF(P15="",1,P15),"")))</f>
        <v/>
      </c>
      <c r="U15" s="15">
        <f>IF(OR(T15="",T15=0),"",Ouverture_min/T15)</f>
        <v/>
      </c>
      <c r="V15" s="15">
        <f>IF(OR(H15="",C15&lt;&gt;"Processus"),"",H15/MAX(1,N(Q15)))</f>
        <v/>
      </c>
      <c r="W15" s="16">
        <f>IF(AND(C15="Stock",N(T15)&gt;0),N(M15)/T15,"")</f>
        <v/>
      </c>
      <c r="X15" s="17">
        <f>IF(OR(V15="",U15=""),"",V15/(U15*IF(J15="",1,J15)))</f>
        <v/>
      </c>
      <c r="Y15" s="18">
        <f>IF(AND(V15&lt;&gt;"",U15&lt;&gt;""),IF(V15&gt;U15,"GOULOT",""),"")</f>
        <v/>
      </c>
      <c r="Z15" s="18">
        <f>IF(AND(J15&lt;&gt;"",C15="Processus"),IF(J15&lt;Seuil_TRS,"TRS BAS",""),"")</f>
        <v/>
      </c>
      <c r="AA15" s="18">
        <f>IF(AND(C15="Stock",N15&lt;&gt;""),IF(N(M15)&gt;N15,"SURSTOCK",""),"")</f>
        <v/>
      </c>
      <c r="AB15" s="18">
        <f>IF(A15="","",IF(COUNTIF($A$6:$A$405,A15)&gt;1,"ID EN DOUBLE",IF(AND(B15="",C15&lt;&gt;"Client"),"PAS DE SUIVANT",IF(AND(B15&lt;&gt;"",COUNTIF($A$6:$A$405,B15)=0),"SUIVANT INCONNU","OK"))))</f>
        <v/>
      </c>
    </row>
    <row r="16">
      <c r="A16" s="10" t="inlineStr">
        <is>
          <t>CLI</t>
        </is>
      </c>
      <c r="B16" s="11" t="n"/>
      <c r="C16" s="11" t="inlineStr">
        <is>
          <t>Client</t>
        </is>
      </c>
      <c r="D16" s="11" t="inlineStr">
        <is>
          <t>Réseau distributeurs</t>
        </is>
      </c>
      <c r="E16" s="11" t="n">
        <v>0</v>
      </c>
      <c r="F16" s="11" t="inlineStr">
        <is>
          <t>Vélo VU-26</t>
        </is>
      </c>
      <c r="G16" s="11" t="inlineStr">
        <is>
          <t>Client</t>
        </is>
      </c>
      <c r="H16" s="11" t="n"/>
      <c r="I16" s="11" t="n"/>
      <c r="J16" s="12" t="n"/>
      <c r="K16" s="12" t="n"/>
      <c r="L16" s="11" t="n"/>
      <c r="M16" s="13" t="n"/>
      <c r="N16" s="13" t="n"/>
      <c r="O16" s="13" t="n">
        <v>120</v>
      </c>
      <c r="P16" s="11" t="n"/>
      <c r="Q16" s="11" t="n"/>
      <c r="R16" s="11" t="inlineStr">
        <is>
          <t>velo</t>
        </is>
      </c>
      <c r="S16" s="11" t="inlineStr">
        <is>
          <t>Demande moyenne lissée sur 3 mois</t>
        </is>
      </c>
      <c r="T16" s="14">
        <f>IF(A16="","",IF(C16="Client",N(O16),IFERROR(INDEX($T$6:$T$405,MATCH(B16,$A$6:$A$405,0))*IF(P16="",1,P16),"")))</f>
        <v/>
      </c>
      <c r="U16" s="15">
        <f>IF(OR(T16="",T16=0),"",Ouverture_min/T16)</f>
        <v/>
      </c>
      <c r="V16" s="15">
        <f>IF(OR(H16="",C16&lt;&gt;"Processus"),"",H16/MAX(1,N(Q16)))</f>
        <v/>
      </c>
      <c r="W16" s="16">
        <f>IF(AND(C16="Stock",N(T16)&gt;0),N(M16)/T16,"")</f>
        <v/>
      </c>
      <c r="X16" s="17">
        <f>IF(OR(V16="",U16=""),"",V16/(U16*IF(J16="",1,J16)))</f>
        <v/>
      </c>
      <c r="Y16" s="18">
        <f>IF(AND(V16&lt;&gt;"",U16&lt;&gt;""),IF(V16&gt;U16,"GOULOT",""),"")</f>
        <v/>
      </c>
      <c r="Z16" s="18">
        <f>IF(AND(J16&lt;&gt;"",C16="Processus"),IF(J16&lt;Seuil_TRS,"TRS BAS",""),"")</f>
        <v/>
      </c>
      <c r="AA16" s="18">
        <f>IF(AND(C16="Stock",N16&lt;&gt;""),IF(N(M16)&gt;N16,"SURSTOCK",""),"")</f>
        <v/>
      </c>
      <c r="AB16" s="18">
        <f>IF(A16="","",IF(COUNTIF($A$6:$A$405,A16)&gt;1,"ID EN DOUBLE",IF(AND(B16="",C16&lt;&gt;"Client"),"PAS DE SUIVANT",IF(AND(B16&lt;&gt;"",COUNTIF($A$6:$A$405,B16)=0),"SUIVANT INCONNU","OK"))))</f>
        <v/>
      </c>
    </row>
    <row r="17">
      <c r="A17" s="19" t="inlineStr">
        <is>
          <t>F1-TUB</t>
        </is>
      </c>
      <c r="B17" s="20" t="inlineStr">
        <is>
          <t>W1-C00</t>
        </is>
      </c>
      <c r="C17" s="20" t="inlineStr">
        <is>
          <t>Fournisseur</t>
        </is>
      </c>
      <c r="D17" s="20" t="inlineStr">
        <is>
          <t>Fournisseur tubes alu 6061</t>
        </is>
      </c>
      <c r="E17" s="20" t="n">
        <v>1</v>
      </c>
      <c r="F17" s="20" t="inlineStr">
        <is>
          <t>Cadre</t>
        </is>
      </c>
      <c r="G17" s="20" t="inlineStr">
        <is>
          <t>Achats</t>
        </is>
      </c>
      <c r="H17" s="20" t="n"/>
      <c r="I17" s="20" t="n"/>
      <c r="J17" s="21" t="n"/>
      <c r="K17" s="21" t="n"/>
      <c r="L17" s="20" t="n"/>
      <c r="M17" s="22" t="n"/>
      <c r="N17" s="22" t="n"/>
      <c r="O17" s="22" t="n"/>
      <c r="P17" s="20" t="n"/>
      <c r="Q17" s="20" t="n"/>
      <c r="R17" s="20" t="inlineStr">
        <is>
          <t>tubes_alu</t>
        </is>
      </c>
      <c r="S17" s="20" t="n"/>
      <c r="T17" s="14">
        <f>IF(A17="","",IF(C17="Client",N(O17),IFERROR(INDEX($T$6:$T$405,MATCH(B17,$A$6:$A$405,0))*IF(P17="",1,P17),"")))</f>
        <v/>
      </c>
      <c r="U17" s="15">
        <f>IF(OR(T17="",T17=0),"",Ouverture_min/T17)</f>
        <v/>
      </c>
      <c r="V17" s="15">
        <f>IF(OR(H17="",C17&lt;&gt;"Processus"),"",H17/MAX(1,N(Q17)))</f>
        <v/>
      </c>
      <c r="W17" s="16">
        <f>IF(AND(C17="Stock",N(T17)&gt;0),N(M17)/T17,"")</f>
        <v/>
      </c>
      <c r="X17" s="17">
        <f>IF(OR(V17="",U17=""),"",V17/(U17*IF(J17="",1,J17)))</f>
        <v/>
      </c>
      <c r="Y17" s="18">
        <f>IF(AND(V17&lt;&gt;"",U17&lt;&gt;""),IF(V17&gt;U17,"GOULOT",""),"")</f>
        <v/>
      </c>
      <c r="Z17" s="18">
        <f>IF(AND(J17&lt;&gt;"",C17="Processus"),IF(J17&lt;Seuil_TRS,"TRS BAS",""),"")</f>
        <v/>
      </c>
      <c r="AA17" s="18">
        <f>IF(AND(C17="Stock",N17&lt;&gt;""),IF(N(M17)&gt;N17,"SURSTOCK",""),"")</f>
        <v/>
      </c>
      <c r="AB17" s="18">
        <f>IF(A17="","",IF(COUNTIF($A$6:$A$405,A17)&gt;1,"ID EN DOUBLE",IF(AND(B17="",C17&lt;&gt;"Client"),"PAS DE SUIVANT",IF(AND(B17&lt;&gt;"",COUNTIF($A$6:$A$405,B17)=0),"SUIVANT INCONNU","OK"))))</f>
        <v/>
      </c>
    </row>
    <row r="18">
      <c r="A18" s="10" t="inlineStr">
        <is>
          <t>W1-C00</t>
        </is>
      </c>
      <c r="B18" s="11" t="inlineStr">
        <is>
          <t>P1-C10</t>
        </is>
      </c>
      <c r="C18" s="11" t="inlineStr">
        <is>
          <t>Stock</t>
        </is>
      </c>
      <c r="D18" s="11" t="inlineStr">
        <is>
          <t>Stock kits de tubes</t>
        </is>
      </c>
      <c r="E18" s="11" t="n">
        <v>1</v>
      </c>
      <c r="F18" s="11" t="inlineStr">
        <is>
          <t>Cadre</t>
        </is>
      </c>
      <c r="G18" s="11" t="inlineStr">
        <is>
          <t>Chaudronnerie</t>
        </is>
      </c>
      <c r="H18" s="11" t="n"/>
      <c r="I18" s="11" t="n"/>
      <c r="J18" s="12" t="n"/>
      <c r="K18" s="12" t="n"/>
      <c r="L18" s="11" t="n"/>
      <c r="M18" s="13" t="n">
        <v>900</v>
      </c>
      <c r="N18" s="13" t="n">
        <v>1200</v>
      </c>
      <c r="O18" s="13" t="n"/>
      <c r="P18" s="11" t="n"/>
      <c r="Q18" s="11" t="n"/>
      <c r="R18" s="11" t="inlineStr">
        <is>
          <t>tubes_alu</t>
        </is>
      </c>
      <c r="S18" s="11" t="n"/>
      <c r="T18" s="14">
        <f>IF(A18="","",IF(C18="Client",N(O18),IFERROR(INDEX($T$6:$T$405,MATCH(B18,$A$6:$A$405,0))*IF(P18="",1,P18),"")))</f>
        <v/>
      </c>
      <c r="U18" s="15">
        <f>IF(OR(T18="",T18=0),"",Ouverture_min/T18)</f>
        <v/>
      </c>
      <c r="V18" s="15">
        <f>IF(OR(H18="",C18&lt;&gt;"Processus"),"",H18/MAX(1,N(Q18)))</f>
        <v/>
      </c>
      <c r="W18" s="16">
        <f>IF(AND(C18="Stock",N(T18)&gt;0),N(M18)/T18,"")</f>
        <v/>
      </c>
      <c r="X18" s="17">
        <f>IF(OR(V18="",U18=""),"",V18/(U18*IF(J18="",1,J18)))</f>
        <v/>
      </c>
      <c r="Y18" s="18">
        <f>IF(AND(V18&lt;&gt;"",U18&lt;&gt;""),IF(V18&gt;U18,"GOULOT",""),"")</f>
        <v/>
      </c>
      <c r="Z18" s="18">
        <f>IF(AND(J18&lt;&gt;"",C18="Processus"),IF(J18&lt;Seuil_TRS,"TRS BAS",""),"")</f>
        <v/>
      </c>
      <c r="AA18" s="18">
        <f>IF(AND(C18="Stock",N18&lt;&gt;""),IF(N(M18)&gt;N18,"SURSTOCK",""),"")</f>
        <v/>
      </c>
      <c r="AB18" s="18">
        <f>IF(A18="","",IF(COUNTIF($A$6:$A$405,A18)&gt;1,"ID EN DOUBLE",IF(AND(B18="",C18&lt;&gt;"Client"),"PAS DE SUIVANT",IF(AND(B18&lt;&gt;"",COUNTIF($A$6:$A$405,B18)=0),"SUIVANT INCONNU","OK"))))</f>
        <v/>
      </c>
    </row>
    <row r="19">
      <c r="A19" s="19" t="inlineStr">
        <is>
          <t>P1-C10</t>
        </is>
      </c>
      <c r="B19" s="20" t="inlineStr">
        <is>
          <t>P1-C20</t>
        </is>
      </c>
      <c r="C19" s="20" t="inlineStr">
        <is>
          <t>Processus</t>
        </is>
      </c>
      <c r="D19" s="20" t="inlineStr">
        <is>
          <t>Découpe &amp; chanfreinage tubes</t>
        </is>
      </c>
      <c r="E19" s="20" t="n">
        <v>1</v>
      </c>
      <c r="F19" s="20" t="inlineStr">
        <is>
          <t>Cadre</t>
        </is>
      </c>
      <c r="G19" s="20" t="inlineStr">
        <is>
          <t>Chaudronnerie</t>
        </is>
      </c>
      <c r="H19" s="20" t="n">
        <v>3.5</v>
      </c>
      <c r="I19" s="20" t="n">
        <v>15</v>
      </c>
      <c r="J19" s="21" t="n">
        <v>0.9</v>
      </c>
      <c r="K19" s="21" t="n">
        <v>0.005</v>
      </c>
      <c r="L19" s="20" t="n">
        <v>1</v>
      </c>
      <c r="M19" s="22" t="n"/>
      <c r="N19" s="22" t="n"/>
      <c r="O19" s="22" t="n"/>
      <c r="P19" s="20" t="n"/>
      <c r="Q19" s="20" t="n"/>
      <c r="R19" s="20" t="inlineStr">
        <is>
          <t>tubes_alu</t>
        </is>
      </c>
      <c r="S19" s="20" t="n"/>
      <c r="T19" s="14">
        <f>IF(A19="","",IF(C19="Client",N(O19),IFERROR(INDEX($T$6:$T$405,MATCH(B19,$A$6:$A$405,0))*IF(P19="",1,P19),"")))</f>
        <v/>
      </c>
      <c r="U19" s="15">
        <f>IF(OR(T19="",T19=0),"",Ouverture_min/T19)</f>
        <v/>
      </c>
      <c r="V19" s="15">
        <f>IF(OR(H19="",C19&lt;&gt;"Processus"),"",H19/MAX(1,N(Q19)))</f>
        <v/>
      </c>
      <c r="W19" s="16">
        <f>IF(AND(C19="Stock",N(T19)&gt;0),N(M19)/T19,"")</f>
        <v/>
      </c>
      <c r="X19" s="17">
        <f>IF(OR(V19="",U19=""),"",V19/(U19*IF(J19="",1,J19)))</f>
        <v/>
      </c>
      <c r="Y19" s="18">
        <f>IF(AND(V19&lt;&gt;"",U19&lt;&gt;""),IF(V19&gt;U19,"GOULOT",""),"")</f>
        <v/>
      </c>
      <c r="Z19" s="18">
        <f>IF(AND(J19&lt;&gt;"",C19="Processus"),IF(J19&lt;Seuil_TRS,"TRS BAS",""),"")</f>
        <v/>
      </c>
      <c r="AA19" s="18">
        <f>IF(AND(C19="Stock",N19&lt;&gt;""),IF(N(M19)&gt;N19,"SURSTOCK",""),"")</f>
        <v/>
      </c>
      <c r="AB19" s="18">
        <f>IF(A19="","",IF(COUNTIF($A$6:$A$405,A19)&gt;1,"ID EN DOUBLE",IF(AND(B19="",C19&lt;&gt;"Client"),"PAS DE SUIVANT",IF(AND(B19&lt;&gt;"",COUNTIF($A$6:$A$405,B19)=0),"SUIVANT INCONNU","OK"))))</f>
        <v/>
      </c>
    </row>
    <row r="20">
      <c r="A20" s="10" t="inlineStr">
        <is>
          <t>P1-C20</t>
        </is>
      </c>
      <c r="B20" s="11" t="inlineStr">
        <is>
          <t>W1-C20</t>
        </is>
      </c>
      <c r="C20" s="11" t="inlineStr">
        <is>
          <t>Processus</t>
        </is>
      </c>
      <c r="D20" s="11" t="inlineStr">
        <is>
          <t>Hydroformage / cintrage</t>
        </is>
      </c>
      <c r="E20" s="11" t="n">
        <v>1</v>
      </c>
      <c r="F20" s="11" t="inlineStr">
        <is>
          <t>Cadre</t>
        </is>
      </c>
      <c r="G20" s="11" t="inlineStr">
        <is>
          <t>Chaudronnerie</t>
        </is>
      </c>
      <c r="H20" s="11" t="n">
        <v>5</v>
      </c>
      <c r="I20" s="11" t="n">
        <v>45</v>
      </c>
      <c r="J20" s="12" t="n">
        <v>0.82</v>
      </c>
      <c r="K20" s="12" t="n">
        <v>0.008</v>
      </c>
      <c r="L20" s="11" t="n">
        <v>1</v>
      </c>
      <c r="M20" s="13" t="n"/>
      <c r="N20" s="13" t="n"/>
      <c r="O20" s="13" t="n"/>
      <c r="P20" s="11" t="n"/>
      <c r="Q20" s="11" t="n"/>
      <c r="R20" s="11" t="inlineStr">
        <is>
          <t>tubes_alu</t>
        </is>
      </c>
      <c r="S20" s="11" t="n"/>
      <c r="T20" s="14">
        <f>IF(A20="","",IF(C20="Client",N(O20),IFERROR(INDEX($T$6:$T$405,MATCH(B20,$A$6:$A$405,0))*IF(P20="",1,P20),"")))</f>
        <v/>
      </c>
      <c r="U20" s="15">
        <f>IF(OR(T20="",T20=0),"",Ouverture_min/T20)</f>
        <v/>
      </c>
      <c r="V20" s="15">
        <f>IF(OR(H20="",C20&lt;&gt;"Processus"),"",H20/MAX(1,N(Q20)))</f>
        <v/>
      </c>
      <c r="W20" s="16">
        <f>IF(AND(C20="Stock",N(T20)&gt;0),N(M20)/T20,"")</f>
        <v/>
      </c>
      <c r="X20" s="17">
        <f>IF(OR(V20="",U20=""),"",V20/(U20*IF(J20="",1,J20)))</f>
        <v/>
      </c>
      <c r="Y20" s="18">
        <f>IF(AND(V20&lt;&gt;"",U20&lt;&gt;""),IF(V20&gt;U20,"GOULOT",""),"")</f>
        <v/>
      </c>
      <c r="Z20" s="18">
        <f>IF(AND(J20&lt;&gt;"",C20="Processus"),IF(J20&lt;Seuil_TRS,"TRS BAS",""),"")</f>
        <v/>
      </c>
      <c r="AA20" s="18">
        <f>IF(AND(C20="Stock",N20&lt;&gt;""),IF(N(M20)&gt;N20,"SURSTOCK",""),"")</f>
        <v/>
      </c>
      <c r="AB20" s="18">
        <f>IF(A20="","",IF(COUNTIF($A$6:$A$405,A20)&gt;1,"ID EN DOUBLE",IF(AND(B20="",C20&lt;&gt;"Client"),"PAS DE SUIVANT",IF(AND(B20&lt;&gt;"",COUNTIF($A$6:$A$405,B20)=0),"SUIVANT INCONNU","OK"))))</f>
        <v/>
      </c>
    </row>
    <row r="21">
      <c r="A21" s="19" t="inlineStr">
        <is>
          <t>W1-C20</t>
        </is>
      </c>
      <c r="B21" s="20" t="inlineStr">
        <is>
          <t>P1-C30</t>
        </is>
      </c>
      <c r="C21" s="20" t="inlineStr">
        <is>
          <t>Stock</t>
        </is>
      </c>
      <c r="D21" s="20" t="inlineStr">
        <is>
          <t>En-cours tubes formés</t>
        </is>
      </c>
      <c r="E21" s="20" t="n">
        <v>1</v>
      </c>
      <c r="F21" s="20" t="inlineStr">
        <is>
          <t>Cadre</t>
        </is>
      </c>
      <c r="G21" s="20" t="inlineStr">
        <is>
          <t>Chaudronnerie</t>
        </is>
      </c>
      <c r="H21" s="20" t="n"/>
      <c r="I21" s="20" t="n"/>
      <c r="J21" s="21" t="n"/>
      <c r="K21" s="21" t="n"/>
      <c r="L21" s="20" t="n"/>
      <c r="M21" s="22" t="n">
        <v>140</v>
      </c>
      <c r="N21" s="22" t="n">
        <v>120</v>
      </c>
      <c r="O21" s="22" t="n"/>
      <c r="P21" s="20" t="n"/>
      <c r="Q21" s="20" t="n"/>
      <c r="R21" s="20" t="inlineStr">
        <is>
          <t>tubes_alu</t>
        </is>
      </c>
      <c r="S21" s="20" t="n"/>
      <c r="T21" s="14">
        <f>IF(A21="","",IF(C21="Client",N(O21),IFERROR(INDEX($T$6:$T$405,MATCH(B21,$A$6:$A$405,0))*IF(P21="",1,P21),"")))</f>
        <v/>
      </c>
      <c r="U21" s="15">
        <f>IF(OR(T21="",T21=0),"",Ouverture_min/T21)</f>
        <v/>
      </c>
      <c r="V21" s="15">
        <f>IF(OR(H21="",C21&lt;&gt;"Processus"),"",H21/MAX(1,N(Q21)))</f>
        <v/>
      </c>
      <c r="W21" s="16">
        <f>IF(AND(C21="Stock",N(T21)&gt;0),N(M21)/T21,"")</f>
        <v/>
      </c>
      <c r="X21" s="17">
        <f>IF(OR(V21="",U21=""),"",V21/(U21*IF(J21="",1,J21)))</f>
        <v/>
      </c>
      <c r="Y21" s="18">
        <f>IF(AND(V21&lt;&gt;"",U21&lt;&gt;""),IF(V21&gt;U21,"GOULOT",""),"")</f>
        <v/>
      </c>
      <c r="Z21" s="18">
        <f>IF(AND(J21&lt;&gt;"",C21="Processus"),IF(J21&lt;Seuil_TRS,"TRS BAS",""),"")</f>
        <v/>
      </c>
      <c r="AA21" s="18">
        <f>IF(AND(C21="Stock",N21&lt;&gt;""),IF(N(M21)&gt;N21,"SURSTOCK",""),"")</f>
        <v/>
      </c>
      <c r="AB21" s="18">
        <f>IF(A21="","",IF(COUNTIF($A$6:$A$405,A21)&gt;1,"ID EN DOUBLE",IF(AND(B21="",C21&lt;&gt;"Client"),"PAS DE SUIVANT",IF(AND(B21&lt;&gt;"",COUNTIF($A$6:$A$405,B21)=0),"SUIVANT INCONNU","OK"))))</f>
        <v/>
      </c>
    </row>
    <row r="22">
      <c r="A22" s="10" t="inlineStr">
        <is>
          <t>P1-C30</t>
        </is>
      </c>
      <c r="B22" s="11" t="inlineStr">
        <is>
          <t>P1-C40</t>
        </is>
      </c>
      <c r="C22" s="11" t="inlineStr">
        <is>
          <t>Processus</t>
        </is>
      </c>
      <c r="D22" s="11" t="inlineStr">
        <is>
          <t>Soudure TIG du cadre</t>
        </is>
      </c>
      <c r="E22" s="11" t="n">
        <v>1</v>
      </c>
      <c r="F22" s="11" t="inlineStr">
        <is>
          <t>Cadre</t>
        </is>
      </c>
      <c r="G22" s="11" t="inlineStr">
        <is>
          <t>Soudure</t>
        </is>
      </c>
      <c r="H22" s="11" t="n">
        <v>16</v>
      </c>
      <c r="I22" s="11" t="n">
        <v>20</v>
      </c>
      <c r="J22" s="12" t="n">
        <v>0.8</v>
      </c>
      <c r="K22" s="12" t="n">
        <v>0.012</v>
      </c>
      <c r="L22" s="11" t="n">
        <v>2</v>
      </c>
      <c r="M22" s="13" t="n"/>
      <c r="N22" s="13" t="n"/>
      <c r="O22" s="13" t="n"/>
      <c r="P22" s="11" t="n"/>
      <c r="Q22" s="11" t="n">
        <v>2</v>
      </c>
      <c r="R22" s="11" t="inlineStr">
        <is>
          <t>cadre_nu</t>
        </is>
      </c>
      <c r="S22" s="11" t="inlineStr">
        <is>
          <t>2 cellules robotisées, retouches manuelles fréquentes</t>
        </is>
      </c>
      <c r="T22" s="14">
        <f>IF(A22="","",IF(C22="Client",N(O22),IFERROR(INDEX($T$6:$T$405,MATCH(B22,$A$6:$A$405,0))*IF(P22="",1,P22),"")))</f>
        <v/>
      </c>
      <c r="U22" s="15">
        <f>IF(OR(T22="",T22=0),"",Ouverture_min/T22)</f>
        <v/>
      </c>
      <c r="V22" s="15">
        <f>IF(OR(H22="",C22&lt;&gt;"Processus"),"",H22/MAX(1,N(Q22)))</f>
        <v/>
      </c>
      <c r="W22" s="16">
        <f>IF(AND(C22="Stock",N(T22)&gt;0),N(M22)/T22,"")</f>
        <v/>
      </c>
      <c r="X22" s="17">
        <f>IF(OR(V22="",U22=""),"",V22/(U22*IF(J22="",1,J22)))</f>
        <v/>
      </c>
      <c r="Y22" s="18">
        <f>IF(AND(V22&lt;&gt;"",U22&lt;&gt;""),IF(V22&gt;U22,"GOULOT",""),"")</f>
        <v/>
      </c>
      <c r="Z22" s="18">
        <f>IF(AND(J22&lt;&gt;"",C22="Processus"),IF(J22&lt;Seuil_TRS,"TRS BAS",""),"")</f>
        <v/>
      </c>
      <c r="AA22" s="18">
        <f>IF(AND(C22="Stock",N22&lt;&gt;""),IF(N(M22)&gt;N22,"SURSTOCK",""),"")</f>
        <v/>
      </c>
      <c r="AB22" s="18">
        <f>IF(A22="","",IF(COUNTIF($A$6:$A$405,A22)&gt;1,"ID EN DOUBLE",IF(AND(B22="",C22&lt;&gt;"Client"),"PAS DE SUIVANT",IF(AND(B22&lt;&gt;"",COUNTIF($A$6:$A$405,B22)=0),"SUIVANT INCONNU","OK"))))</f>
        <v/>
      </c>
    </row>
    <row r="23">
      <c r="A23" s="19" t="inlineStr">
        <is>
          <t>P1-C40</t>
        </is>
      </c>
      <c r="B23" s="20" t="inlineStr">
        <is>
          <t>W1-C40</t>
        </is>
      </c>
      <c r="C23" s="20" t="inlineStr">
        <is>
          <t>Processus</t>
        </is>
      </c>
      <c r="D23" s="20" t="inlineStr">
        <is>
          <t>Traitement thermique T6</t>
        </is>
      </c>
      <c r="E23" s="20" t="n">
        <v>1</v>
      </c>
      <c r="F23" s="20" t="inlineStr">
        <is>
          <t>Cadre</t>
        </is>
      </c>
      <c r="G23" s="20" t="inlineStr">
        <is>
          <t>Traitement thermique</t>
        </is>
      </c>
      <c r="H23" s="20" t="n">
        <v>2</v>
      </c>
      <c r="I23" s="20" t="n">
        <v>60</v>
      </c>
      <c r="J23" s="21" t="n">
        <v>0.86</v>
      </c>
      <c r="K23" s="21" t="n">
        <v>0.002</v>
      </c>
      <c r="L23" s="20" t="n">
        <v>1</v>
      </c>
      <c r="M23" s="22" t="n"/>
      <c r="N23" s="22" t="n"/>
      <c r="O23" s="22" t="n"/>
      <c r="P23" s="20" t="n"/>
      <c r="Q23" s="20" t="n"/>
      <c r="R23" s="20" t="inlineStr">
        <is>
          <t>cadre_nu</t>
        </is>
      </c>
      <c r="S23" s="20" t="n"/>
      <c r="T23" s="14">
        <f>IF(A23="","",IF(C23="Client",N(O23),IFERROR(INDEX($T$6:$T$405,MATCH(B23,$A$6:$A$405,0))*IF(P23="",1,P23),"")))</f>
        <v/>
      </c>
      <c r="U23" s="15">
        <f>IF(OR(T23="",T23=0),"",Ouverture_min/T23)</f>
        <v/>
      </c>
      <c r="V23" s="15">
        <f>IF(OR(H23="",C23&lt;&gt;"Processus"),"",H23/MAX(1,N(Q23)))</f>
        <v/>
      </c>
      <c r="W23" s="16">
        <f>IF(AND(C23="Stock",N(T23)&gt;0),N(M23)/T23,"")</f>
        <v/>
      </c>
      <c r="X23" s="17">
        <f>IF(OR(V23="",U23=""),"",V23/(U23*IF(J23="",1,J23)))</f>
        <v/>
      </c>
      <c r="Y23" s="18">
        <f>IF(AND(V23&lt;&gt;"",U23&lt;&gt;""),IF(V23&gt;U23,"GOULOT",""),"")</f>
        <v/>
      </c>
      <c r="Z23" s="18">
        <f>IF(AND(J23&lt;&gt;"",C23="Processus"),IF(J23&lt;Seuil_TRS,"TRS BAS",""),"")</f>
        <v/>
      </c>
      <c r="AA23" s="18">
        <f>IF(AND(C23="Stock",N23&lt;&gt;""),IF(N(M23)&gt;N23,"SURSTOCK",""),"")</f>
        <v/>
      </c>
      <c r="AB23" s="18">
        <f>IF(A23="","",IF(COUNTIF($A$6:$A$405,A23)&gt;1,"ID EN DOUBLE",IF(AND(B23="",C23&lt;&gt;"Client"),"PAS DE SUIVANT",IF(AND(B23&lt;&gt;"",COUNTIF($A$6:$A$405,B23)=0),"SUIVANT INCONNU","OK"))))</f>
        <v/>
      </c>
    </row>
    <row r="24">
      <c r="A24" s="10" t="inlineStr">
        <is>
          <t>W1-C40</t>
        </is>
      </c>
      <c r="B24" s="11" t="inlineStr">
        <is>
          <t>P1-C50</t>
        </is>
      </c>
      <c r="C24" s="11" t="inlineStr">
        <is>
          <t>Stock</t>
        </is>
      </c>
      <c r="D24" s="11" t="inlineStr">
        <is>
          <t>Cadres traités</t>
        </is>
      </c>
      <c r="E24" s="11" t="n">
        <v>1</v>
      </c>
      <c r="F24" s="11" t="inlineStr">
        <is>
          <t>Cadre</t>
        </is>
      </c>
      <c r="G24" s="11" t="inlineStr">
        <is>
          <t>Peinture</t>
        </is>
      </c>
      <c r="H24" s="11" t="n"/>
      <c r="I24" s="11" t="n"/>
      <c r="J24" s="12" t="n"/>
      <c r="K24" s="12" t="n"/>
      <c r="L24" s="11" t="n"/>
      <c r="M24" s="13" t="n">
        <v>80</v>
      </c>
      <c r="N24" s="13" t="n">
        <v>100</v>
      </c>
      <c r="O24" s="13" t="n"/>
      <c r="P24" s="11" t="n"/>
      <c r="Q24" s="11" t="n"/>
      <c r="R24" s="11" t="inlineStr">
        <is>
          <t>cadre_nu</t>
        </is>
      </c>
      <c r="S24" s="11" t="n"/>
      <c r="T24" s="14">
        <f>IF(A24="","",IF(C24="Client",N(O24),IFERROR(INDEX($T$6:$T$405,MATCH(B24,$A$6:$A$405,0))*IF(P24="",1,P24),"")))</f>
        <v/>
      </c>
      <c r="U24" s="15">
        <f>IF(OR(T24="",T24=0),"",Ouverture_min/T24)</f>
        <v/>
      </c>
      <c r="V24" s="15">
        <f>IF(OR(H24="",C24&lt;&gt;"Processus"),"",H24/MAX(1,N(Q24)))</f>
        <v/>
      </c>
      <c r="W24" s="16">
        <f>IF(AND(C24="Stock",N(T24)&gt;0),N(M24)/T24,"")</f>
        <v/>
      </c>
      <c r="X24" s="17">
        <f>IF(OR(V24="",U24=""),"",V24/(U24*IF(J24="",1,J24)))</f>
        <v/>
      </c>
      <c r="Y24" s="18">
        <f>IF(AND(V24&lt;&gt;"",U24&lt;&gt;""),IF(V24&gt;U24,"GOULOT",""),"")</f>
        <v/>
      </c>
      <c r="Z24" s="18">
        <f>IF(AND(J24&lt;&gt;"",C24="Processus"),IF(J24&lt;Seuil_TRS,"TRS BAS",""),"")</f>
        <v/>
      </c>
      <c r="AA24" s="18">
        <f>IF(AND(C24="Stock",N24&lt;&gt;""),IF(N(M24)&gt;N24,"SURSTOCK",""),"")</f>
        <v/>
      </c>
      <c r="AB24" s="18">
        <f>IF(A24="","",IF(COUNTIF($A$6:$A$405,A24)&gt;1,"ID EN DOUBLE",IF(AND(B24="",C24&lt;&gt;"Client"),"PAS DE SUIVANT",IF(AND(B24&lt;&gt;"",COUNTIF($A$6:$A$405,B24)=0),"SUIVANT INCONNU","OK"))))</f>
        <v/>
      </c>
    </row>
    <row r="25">
      <c r="A25" s="19" t="inlineStr">
        <is>
          <t>P1-C50</t>
        </is>
      </c>
      <c r="B25" s="20" t="inlineStr">
        <is>
          <t>P1-C60</t>
        </is>
      </c>
      <c r="C25" s="20" t="inlineStr">
        <is>
          <t>Processus</t>
        </is>
      </c>
      <c r="D25" s="20" t="inlineStr">
        <is>
          <t>Peinture poudre &amp; cuisson</t>
        </is>
      </c>
      <c r="E25" s="20" t="n">
        <v>1</v>
      </c>
      <c r="F25" s="20" t="inlineStr">
        <is>
          <t>Cadre</t>
        </is>
      </c>
      <c r="G25" s="20" t="inlineStr">
        <is>
          <t>Peinture</t>
        </is>
      </c>
      <c r="H25" s="20" t="n">
        <v>4.5</v>
      </c>
      <c r="I25" s="20" t="n">
        <v>30</v>
      </c>
      <c r="J25" s="21" t="n">
        <v>0.76</v>
      </c>
      <c r="K25" s="21" t="n">
        <v>0.03</v>
      </c>
      <c r="L25" s="20" t="n">
        <v>2</v>
      </c>
      <c r="M25" s="22" t="n"/>
      <c r="N25" s="22" t="n"/>
      <c r="O25" s="22" t="n"/>
      <c r="P25" s="20" t="n"/>
      <c r="Q25" s="20" t="n"/>
      <c r="R25" s="20" t="inlineStr">
        <is>
          <t>cadre_peint</t>
        </is>
      </c>
      <c r="S25" s="20" t="n"/>
      <c r="T25" s="14">
        <f>IF(A25="","",IF(C25="Client",N(O25),IFERROR(INDEX($T$6:$T$405,MATCH(B25,$A$6:$A$405,0))*IF(P25="",1,P25),"")))</f>
        <v/>
      </c>
      <c r="U25" s="15">
        <f>IF(OR(T25="",T25=0),"",Ouverture_min/T25)</f>
        <v/>
      </c>
      <c r="V25" s="15">
        <f>IF(OR(H25="",C25&lt;&gt;"Processus"),"",H25/MAX(1,N(Q25)))</f>
        <v/>
      </c>
      <c r="W25" s="16">
        <f>IF(AND(C25="Stock",N(T25)&gt;0),N(M25)/T25,"")</f>
        <v/>
      </c>
      <c r="X25" s="17">
        <f>IF(OR(V25="",U25=""),"",V25/(U25*IF(J25="",1,J25)))</f>
        <v/>
      </c>
      <c r="Y25" s="18">
        <f>IF(AND(V25&lt;&gt;"",U25&lt;&gt;""),IF(V25&gt;U25,"GOULOT",""),"")</f>
        <v/>
      </c>
      <c r="Z25" s="18">
        <f>IF(AND(J25&lt;&gt;"",C25="Processus"),IF(J25&lt;Seuil_TRS,"TRS BAS",""),"")</f>
        <v/>
      </c>
      <c r="AA25" s="18">
        <f>IF(AND(C25="Stock",N25&lt;&gt;""),IF(N(M25)&gt;N25,"SURSTOCK",""),"")</f>
        <v/>
      </c>
      <c r="AB25" s="18">
        <f>IF(A25="","",IF(COUNTIF($A$6:$A$405,A25)&gt;1,"ID EN DOUBLE",IF(AND(B25="",C25&lt;&gt;"Client"),"PAS DE SUIVANT",IF(AND(B25&lt;&gt;"",COUNTIF($A$6:$A$405,B25)=0),"SUIVANT INCONNU","OK"))))</f>
        <v/>
      </c>
    </row>
    <row r="26">
      <c r="A26" s="10" t="inlineStr">
        <is>
          <t>P1-C60</t>
        </is>
      </c>
      <c r="B26" s="11" t="inlineStr">
        <is>
          <t>P0-10</t>
        </is>
      </c>
      <c r="C26" s="11" t="inlineStr">
        <is>
          <t>Processus</t>
        </is>
      </c>
      <c r="D26" s="11" t="inlineStr">
        <is>
          <t>Pose jeu de direction</t>
        </is>
      </c>
      <c r="E26" s="11" t="n">
        <v>1</v>
      </c>
      <c r="F26" s="11" t="inlineStr">
        <is>
          <t>Cadre</t>
        </is>
      </c>
      <c r="G26" s="11" t="inlineStr">
        <is>
          <t>Peinture</t>
        </is>
      </c>
      <c r="H26" s="11" t="n">
        <v>3</v>
      </c>
      <c r="I26" s="11" t="n">
        <v>5</v>
      </c>
      <c r="J26" s="12" t="n">
        <v>0.91</v>
      </c>
      <c r="K26" s="12" t="n">
        <v>0.002</v>
      </c>
      <c r="L26" s="11" t="n">
        <v>1</v>
      </c>
      <c r="M26" s="13" t="n"/>
      <c r="N26" s="13" t="n"/>
      <c r="O26" s="13" t="n"/>
      <c r="P26" s="11" t="n"/>
      <c r="Q26" s="11" t="n"/>
      <c r="R26" s="11" t="inlineStr">
        <is>
          <t>cadre_peint</t>
        </is>
      </c>
      <c r="S26" s="11" t="n"/>
      <c r="T26" s="14">
        <f>IF(A26="","",IF(C26="Client",N(O26),IFERROR(INDEX($T$6:$T$405,MATCH(B26,$A$6:$A$405,0))*IF(P26="",1,P26),"")))</f>
        <v/>
      </c>
      <c r="U26" s="15">
        <f>IF(OR(T26="",T26=0),"",Ouverture_min/T26)</f>
        <v/>
      </c>
      <c r="V26" s="15">
        <f>IF(OR(H26="",C26&lt;&gt;"Processus"),"",H26/MAX(1,N(Q26)))</f>
        <v/>
      </c>
      <c r="W26" s="16">
        <f>IF(AND(C26="Stock",N(T26)&gt;0),N(M26)/T26,"")</f>
        <v/>
      </c>
      <c r="X26" s="17">
        <f>IF(OR(V26="",U26=""),"",V26/(U26*IF(J26="",1,J26)))</f>
        <v/>
      </c>
      <c r="Y26" s="18">
        <f>IF(AND(V26&lt;&gt;"",U26&lt;&gt;""),IF(V26&gt;U26,"GOULOT",""),"")</f>
        <v/>
      </c>
      <c r="Z26" s="18">
        <f>IF(AND(J26&lt;&gt;"",C26="Processus"),IF(J26&lt;Seuil_TRS,"TRS BAS",""),"")</f>
        <v/>
      </c>
      <c r="AA26" s="18">
        <f>IF(AND(C26="Stock",N26&lt;&gt;""),IF(N(M26)&gt;N26,"SURSTOCK",""),"")</f>
        <v/>
      </c>
      <c r="AB26" s="18">
        <f>IF(A26="","",IF(COUNTIF($A$6:$A$405,A26)&gt;1,"ID EN DOUBLE",IF(AND(B26="",C26&lt;&gt;"Client"),"PAS DE SUIVANT",IF(AND(B26&lt;&gt;"",COUNTIF($A$6:$A$405,B26)=0),"SUIVANT INCONNU","OK"))))</f>
        <v/>
      </c>
    </row>
    <row r="27">
      <c r="A27" s="19" t="inlineStr">
        <is>
          <t>F1-FOU</t>
        </is>
      </c>
      <c r="B27" s="20" t="inlineStr">
        <is>
          <t>P1-F10</t>
        </is>
      </c>
      <c r="C27" s="20" t="inlineStr">
        <is>
          <t>Fournisseur</t>
        </is>
      </c>
      <c r="D27" s="20" t="inlineStr">
        <is>
          <t>Fournisseur fourreaux &amp; pivots</t>
        </is>
      </c>
      <c r="E27" s="20" t="n">
        <v>1</v>
      </c>
      <c r="F27" s="20" t="inlineStr">
        <is>
          <t>Fourche</t>
        </is>
      </c>
      <c r="G27" s="20" t="inlineStr">
        <is>
          <t>Achats</t>
        </is>
      </c>
      <c r="H27" s="20" t="n"/>
      <c r="I27" s="20" t="n"/>
      <c r="J27" s="21" t="n"/>
      <c r="K27" s="21" t="n"/>
      <c r="L27" s="20" t="n"/>
      <c r="M27" s="22" t="n"/>
      <c r="N27" s="22" t="n"/>
      <c r="O27" s="22" t="n"/>
      <c r="P27" s="20" t="n"/>
      <c r="Q27" s="20" t="n"/>
      <c r="R27" s="20" t="inlineStr">
        <is>
          <t>fourche</t>
        </is>
      </c>
      <c r="S27" s="20" t="n"/>
      <c r="T27" s="14">
        <f>IF(A27="","",IF(C27="Client",N(O27),IFERROR(INDEX($T$6:$T$405,MATCH(B27,$A$6:$A$405,0))*IF(P27="",1,P27),"")))</f>
        <v/>
      </c>
      <c r="U27" s="15">
        <f>IF(OR(T27="",T27=0),"",Ouverture_min/T27)</f>
        <v/>
      </c>
      <c r="V27" s="15">
        <f>IF(OR(H27="",C27&lt;&gt;"Processus"),"",H27/MAX(1,N(Q27)))</f>
        <v/>
      </c>
      <c r="W27" s="16">
        <f>IF(AND(C27="Stock",N(T27)&gt;0),N(M27)/T27,"")</f>
        <v/>
      </c>
      <c r="X27" s="17">
        <f>IF(OR(V27="",U27=""),"",V27/(U27*IF(J27="",1,J27)))</f>
        <v/>
      </c>
      <c r="Y27" s="18">
        <f>IF(AND(V27&lt;&gt;"",U27&lt;&gt;""),IF(V27&gt;U27,"GOULOT",""),"")</f>
        <v/>
      </c>
      <c r="Z27" s="18">
        <f>IF(AND(J27&lt;&gt;"",C27="Processus"),IF(J27&lt;Seuil_TRS,"TRS BAS",""),"")</f>
        <v/>
      </c>
      <c r="AA27" s="18">
        <f>IF(AND(C27="Stock",N27&lt;&gt;""),IF(N(M27)&gt;N27,"SURSTOCK",""),"")</f>
        <v/>
      </c>
      <c r="AB27" s="18">
        <f>IF(A27="","",IF(COUNTIF($A$6:$A$405,A27)&gt;1,"ID EN DOUBLE",IF(AND(B27="",C27&lt;&gt;"Client"),"PAS DE SUIVANT",IF(AND(B27&lt;&gt;"",COUNTIF($A$6:$A$405,B27)=0),"SUIVANT INCONNU","OK"))))</f>
        <v/>
      </c>
    </row>
    <row r="28">
      <c r="A28" s="10" t="inlineStr">
        <is>
          <t>P1-F10</t>
        </is>
      </c>
      <c r="B28" s="11" t="inlineStr">
        <is>
          <t>P1-F20</t>
        </is>
      </c>
      <c r="C28" s="11" t="inlineStr">
        <is>
          <t>Processus</t>
        </is>
      </c>
      <c r="D28" s="11" t="inlineStr">
        <is>
          <t>Usinage pivot de fourche</t>
        </is>
      </c>
      <c r="E28" s="11" t="n">
        <v>1</v>
      </c>
      <c r="F28" s="11" t="inlineStr">
        <is>
          <t>Fourche</t>
        </is>
      </c>
      <c r="G28" s="11" t="inlineStr">
        <is>
          <t>Usinage</t>
        </is>
      </c>
      <c r="H28" s="11" t="n">
        <v>4</v>
      </c>
      <c r="I28" s="11" t="n">
        <v>35</v>
      </c>
      <c r="J28" s="12" t="n">
        <v>0.7</v>
      </c>
      <c r="K28" s="12" t="n">
        <v>0.008</v>
      </c>
      <c r="L28" s="11" t="n">
        <v>1</v>
      </c>
      <c r="M28" s="13" t="n"/>
      <c r="N28" s="13" t="n"/>
      <c r="O28" s="13" t="n"/>
      <c r="P28" s="11" t="n"/>
      <c r="Q28" s="11" t="n"/>
      <c r="R28" s="11" t="inlineStr">
        <is>
          <t>fourche</t>
        </is>
      </c>
      <c r="S28" s="11" t="n"/>
      <c r="T28" s="14">
        <f>IF(A28="","",IF(C28="Client",N(O28),IFERROR(INDEX($T$6:$T$405,MATCH(B28,$A$6:$A$405,0))*IF(P28="",1,P28),"")))</f>
        <v/>
      </c>
      <c r="U28" s="15">
        <f>IF(OR(T28="",T28=0),"",Ouverture_min/T28)</f>
        <v/>
      </c>
      <c r="V28" s="15">
        <f>IF(OR(H28="",C28&lt;&gt;"Processus"),"",H28/MAX(1,N(Q28)))</f>
        <v/>
      </c>
      <c r="W28" s="16">
        <f>IF(AND(C28="Stock",N(T28)&gt;0),N(M28)/T28,"")</f>
        <v/>
      </c>
      <c r="X28" s="17">
        <f>IF(OR(V28="",U28=""),"",V28/(U28*IF(J28="",1,J28)))</f>
        <v/>
      </c>
      <c r="Y28" s="18">
        <f>IF(AND(V28&lt;&gt;"",U28&lt;&gt;""),IF(V28&gt;U28,"GOULOT",""),"")</f>
        <v/>
      </c>
      <c r="Z28" s="18">
        <f>IF(AND(J28&lt;&gt;"",C28="Processus"),IF(J28&lt;Seuil_TRS,"TRS BAS",""),"")</f>
        <v/>
      </c>
      <c r="AA28" s="18">
        <f>IF(AND(C28="Stock",N28&lt;&gt;""),IF(N(M28)&gt;N28,"SURSTOCK",""),"")</f>
        <v/>
      </c>
      <c r="AB28" s="18">
        <f>IF(A28="","",IF(COUNTIF($A$6:$A$405,A28)&gt;1,"ID EN DOUBLE",IF(AND(B28="",C28&lt;&gt;"Client"),"PAS DE SUIVANT",IF(AND(B28&lt;&gt;"",COUNTIF($A$6:$A$405,B28)=0),"SUIVANT INCONNU","OK"))))</f>
        <v/>
      </c>
    </row>
    <row r="29">
      <c r="A29" s="19" t="inlineStr">
        <is>
          <t>P1-F20</t>
        </is>
      </c>
      <c r="B29" s="20" t="inlineStr">
        <is>
          <t>P1-F30</t>
        </is>
      </c>
      <c r="C29" s="20" t="inlineStr">
        <is>
          <t>Processus</t>
        </is>
      </c>
      <c r="D29" s="20" t="inlineStr">
        <is>
          <t>Soudure de la fourche</t>
        </is>
      </c>
      <c r="E29" s="20" t="n">
        <v>1</v>
      </c>
      <c r="F29" s="20" t="inlineStr">
        <is>
          <t>Fourche</t>
        </is>
      </c>
      <c r="G29" s="20" t="inlineStr">
        <is>
          <t>Soudure</t>
        </is>
      </c>
      <c r="H29" s="20" t="n">
        <v>6</v>
      </c>
      <c r="I29" s="20" t="n">
        <v>15</v>
      </c>
      <c r="J29" s="21" t="n">
        <v>0.84</v>
      </c>
      <c r="K29" s="21" t="n">
        <v>0.006</v>
      </c>
      <c r="L29" s="20" t="n">
        <v>1</v>
      </c>
      <c r="M29" s="22" t="n"/>
      <c r="N29" s="22" t="n"/>
      <c r="O29" s="22" t="n"/>
      <c r="P29" s="20" t="n"/>
      <c r="Q29" s="20" t="n"/>
      <c r="R29" s="20" t="inlineStr">
        <is>
          <t>fourche</t>
        </is>
      </c>
      <c r="S29" s="20" t="n"/>
      <c r="T29" s="14">
        <f>IF(A29="","",IF(C29="Client",N(O29),IFERROR(INDEX($T$6:$T$405,MATCH(B29,$A$6:$A$405,0))*IF(P29="",1,P29),"")))</f>
        <v/>
      </c>
      <c r="U29" s="15">
        <f>IF(OR(T29="",T29=0),"",Ouverture_min/T29)</f>
        <v/>
      </c>
      <c r="V29" s="15">
        <f>IF(OR(H29="",C29&lt;&gt;"Processus"),"",H29/MAX(1,N(Q29)))</f>
        <v/>
      </c>
      <c r="W29" s="16">
        <f>IF(AND(C29="Stock",N(T29)&gt;0),N(M29)/T29,"")</f>
        <v/>
      </c>
      <c r="X29" s="17">
        <f>IF(OR(V29="",U29=""),"",V29/(U29*IF(J29="",1,J29)))</f>
        <v/>
      </c>
      <c r="Y29" s="18">
        <f>IF(AND(V29&lt;&gt;"",U29&lt;&gt;""),IF(V29&gt;U29,"GOULOT",""),"")</f>
        <v/>
      </c>
      <c r="Z29" s="18">
        <f>IF(AND(J29&lt;&gt;"",C29="Processus"),IF(J29&lt;Seuil_TRS,"TRS BAS",""),"")</f>
        <v/>
      </c>
      <c r="AA29" s="18">
        <f>IF(AND(C29="Stock",N29&lt;&gt;""),IF(N(M29)&gt;N29,"SURSTOCK",""),"")</f>
        <v/>
      </c>
      <c r="AB29" s="18">
        <f>IF(A29="","",IF(COUNTIF($A$6:$A$405,A29)&gt;1,"ID EN DOUBLE",IF(AND(B29="",C29&lt;&gt;"Client"),"PAS DE SUIVANT",IF(AND(B29&lt;&gt;"",COUNTIF($A$6:$A$405,B29)=0),"SUIVANT INCONNU","OK"))))</f>
        <v/>
      </c>
    </row>
    <row r="30">
      <c r="A30" s="10" t="inlineStr">
        <is>
          <t>P1-F30</t>
        </is>
      </c>
      <c r="B30" s="11" t="inlineStr">
        <is>
          <t>W1-F30</t>
        </is>
      </c>
      <c r="C30" s="11" t="inlineStr">
        <is>
          <t>Processus</t>
        </is>
      </c>
      <c r="D30" s="11" t="inlineStr">
        <is>
          <t>Peinture fourche</t>
        </is>
      </c>
      <c r="E30" s="11" t="n">
        <v>1</v>
      </c>
      <c r="F30" s="11" t="inlineStr">
        <is>
          <t>Fourche</t>
        </is>
      </c>
      <c r="G30" s="11" t="inlineStr">
        <is>
          <t>Peinture</t>
        </is>
      </c>
      <c r="H30" s="11" t="n">
        <v>2.5</v>
      </c>
      <c r="I30" s="11" t="n">
        <v>30</v>
      </c>
      <c r="J30" s="12" t="n">
        <v>0.8</v>
      </c>
      <c r="K30" s="12" t="n">
        <v>0.02</v>
      </c>
      <c r="L30" s="11" t="n">
        <v>1</v>
      </c>
      <c r="M30" s="13" t="n"/>
      <c r="N30" s="13" t="n"/>
      <c r="O30" s="13" t="n"/>
      <c r="P30" s="11" t="n"/>
      <c r="Q30" s="11" t="n"/>
      <c r="R30" s="11" t="inlineStr">
        <is>
          <t>fourche</t>
        </is>
      </c>
      <c r="S30" s="11" t="n"/>
      <c r="T30" s="14">
        <f>IF(A30="","",IF(C30="Client",N(O30),IFERROR(INDEX($T$6:$T$405,MATCH(B30,$A$6:$A$405,0))*IF(P30="",1,P30),"")))</f>
        <v/>
      </c>
      <c r="U30" s="15">
        <f>IF(OR(T30="",T30=0),"",Ouverture_min/T30)</f>
        <v/>
      </c>
      <c r="V30" s="15">
        <f>IF(OR(H30="",C30&lt;&gt;"Processus"),"",H30/MAX(1,N(Q30)))</f>
        <v/>
      </c>
      <c r="W30" s="16">
        <f>IF(AND(C30="Stock",N(T30)&gt;0),N(M30)/T30,"")</f>
        <v/>
      </c>
      <c r="X30" s="17">
        <f>IF(OR(V30="",U30=""),"",V30/(U30*IF(J30="",1,J30)))</f>
        <v/>
      </c>
      <c r="Y30" s="18">
        <f>IF(AND(V30&lt;&gt;"",U30&lt;&gt;""),IF(V30&gt;U30,"GOULOT",""),"")</f>
        <v/>
      </c>
      <c r="Z30" s="18">
        <f>IF(AND(J30&lt;&gt;"",C30="Processus"),IF(J30&lt;Seuil_TRS,"TRS BAS",""),"")</f>
        <v/>
      </c>
      <c r="AA30" s="18">
        <f>IF(AND(C30="Stock",N30&lt;&gt;""),IF(N(M30)&gt;N30,"SURSTOCK",""),"")</f>
        <v/>
      </c>
      <c r="AB30" s="18">
        <f>IF(A30="","",IF(COUNTIF($A$6:$A$405,A30)&gt;1,"ID EN DOUBLE",IF(AND(B30="",C30&lt;&gt;"Client"),"PAS DE SUIVANT",IF(AND(B30&lt;&gt;"",COUNTIF($A$6:$A$405,B30)=0),"SUIVANT INCONNU","OK"))))</f>
        <v/>
      </c>
    </row>
    <row r="31">
      <c r="A31" s="19" t="inlineStr">
        <is>
          <t>W1-F30</t>
        </is>
      </c>
      <c r="B31" s="20" t="inlineStr">
        <is>
          <t>P0-10</t>
        </is>
      </c>
      <c r="C31" s="20" t="inlineStr">
        <is>
          <t>Stock</t>
        </is>
      </c>
      <c r="D31" s="20" t="inlineStr">
        <is>
          <t>Fourches prêtes</t>
        </is>
      </c>
      <c r="E31" s="20" t="n">
        <v>1</v>
      </c>
      <c r="F31" s="20" t="inlineStr">
        <is>
          <t>Fourche</t>
        </is>
      </c>
      <c r="G31" s="20" t="inlineStr">
        <is>
          <t>Peinture</t>
        </is>
      </c>
      <c r="H31" s="20" t="n"/>
      <c r="I31" s="20" t="n"/>
      <c r="J31" s="21" t="n"/>
      <c r="K31" s="21" t="n"/>
      <c r="L31" s="20" t="n"/>
      <c r="M31" s="22" t="n">
        <v>60</v>
      </c>
      <c r="N31" s="22" t="n">
        <v>80</v>
      </c>
      <c r="O31" s="22" t="n"/>
      <c r="P31" s="20" t="n"/>
      <c r="Q31" s="20" t="n"/>
      <c r="R31" s="20" t="inlineStr">
        <is>
          <t>fourche</t>
        </is>
      </c>
      <c r="S31" s="20" t="n"/>
      <c r="T31" s="14">
        <f>IF(A31="","",IF(C31="Client",N(O31),IFERROR(INDEX($T$6:$T$405,MATCH(B31,$A$6:$A$405,0))*IF(P31="",1,P31),"")))</f>
        <v/>
      </c>
      <c r="U31" s="15">
        <f>IF(OR(T31="",T31=0),"",Ouverture_min/T31)</f>
        <v/>
      </c>
      <c r="V31" s="15">
        <f>IF(OR(H31="",C31&lt;&gt;"Processus"),"",H31/MAX(1,N(Q31)))</f>
        <v/>
      </c>
      <c r="W31" s="16">
        <f>IF(AND(C31="Stock",N(T31)&gt;0),N(M31)/T31,"")</f>
        <v/>
      </c>
      <c r="X31" s="17">
        <f>IF(OR(V31="",U31=""),"",V31/(U31*IF(J31="",1,J31)))</f>
        <v/>
      </c>
      <c r="Y31" s="18">
        <f>IF(AND(V31&lt;&gt;"",U31&lt;&gt;""),IF(V31&gt;U31,"GOULOT",""),"")</f>
        <v/>
      </c>
      <c r="Z31" s="18">
        <f>IF(AND(J31&lt;&gt;"",C31="Processus"),IF(J31&lt;Seuil_TRS,"TRS BAS",""),"")</f>
        <v/>
      </c>
      <c r="AA31" s="18">
        <f>IF(AND(C31="Stock",N31&lt;&gt;""),IF(N(M31)&gt;N31,"SURSTOCK",""),"")</f>
        <v/>
      </c>
      <c r="AB31" s="18">
        <f>IF(A31="","",IF(COUNTIF($A$6:$A$405,A31)&gt;1,"ID EN DOUBLE",IF(AND(B31="",C31&lt;&gt;"Client"),"PAS DE SUIVANT",IF(AND(B31&lt;&gt;"",COUNTIF($A$6:$A$405,B31)=0),"SUIVANT INCONNU","OK"))))</f>
        <v/>
      </c>
    </row>
    <row r="32">
      <c r="A32" s="10" t="inlineStr">
        <is>
          <t>F1-JAN</t>
        </is>
      </c>
      <c r="B32" s="11" t="inlineStr">
        <is>
          <t>W1-R00</t>
        </is>
      </c>
      <c r="C32" s="11" t="inlineStr">
        <is>
          <t>Fournisseur</t>
        </is>
      </c>
      <c r="D32" s="11" t="inlineStr">
        <is>
          <t>Fournisseur jantes, rayons, pneus</t>
        </is>
      </c>
      <c r="E32" s="11" t="n">
        <v>1</v>
      </c>
      <c r="F32" s="11" t="inlineStr">
        <is>
          <t>Roue arrière</t>
        </is>
      </c>
      <c r="G32" s="11" t="inlineStr">
        <is>
          <t>Achats</t>
        </is>
      </c>
      <c r="H32" s="11" t="n"/>
      <c r="I32" s="11" t="n"/>
      <c r="J32" s="12" t="n"/>
      <c r="K32" s="12" t="n"/>
      <c r="L32" s="11" t="n"/>
      <c r="M32" s="13" t="n"/>
      <c r="N32" s="13" t="n"/>
      <c r="O32" s="13" t="n"/>
      <c r="P32" s="11" t="n"/>
      <c r="Q32" s="11" t="n"/>
      <c r="R32" s="11" t="inlineStr">
        <is>
          <t>jante</t>
        </is>
      </c>
      <c r="S32" s="11" t="n"/>
      <c r="T32" s="14">
        <f>IF(A32="","",IF(C32="Client",N(O32),IFERROR(INDEX($T$6:$T$405,MATCH(B32,$A$6:$A$405,0))*IF(P32="",1,P32),"")))</f>
        <v/>
      </c>
      <c r="U32" s="15">
        <f>IF(OR(T32="",T32=0),"",Ouverture_min/T32)</f>
        <v/>
      </c>
      <c r="V32" s="15">
        <f>IF(OR(H32="",C32&lt;&gt;"Processus"),"",H32/MAX(1,N(Q32)))</f>
        <v/>
      </c>
      <c r="W32" s="16">
        <f>IF(AND(C32="Stock",N(T32)&gt;0),N(M32)/T32,"")</f>
        <v/>
      </c>
      <c r="X32" s="17">
        <f>IF(OR(V32="",U32=""),"",V32/(U32*IF(J32="",1,J32)))</f>
        <v/>
      </c>
      <c r="Y32" s="18">
        <f>IF(AND(V32&lt;&gt;"",U32&lt;&gt;""),IF(V32&gt;U32,"GOULOT",""),"")</f>
        <v/>
      </c>
      <c r="Z32" s="18">
        <f>IF(AND(J32&lt;&gt;"",C32="Processus"),IF(J32&lt;Seuil_TRS,"TRS BAS",""),"")</f>
        <v/>
      </c>
      <c r="AA32" s="18">
        <f>IF(AND(C32="Stock",N32&lt;&gt;""),IF(N(M32)&gt;N32,"SURSTOCK",""),"")</f>
        <v/>
      </c>
      <c r="AB32" s="18">
        <f>IF(A32="","",IF(COUNTIF($A$6:$A$405,A32)&gt;1,"ID EN DOUBLE",IF(AND(B32="",C32&lt;&gt;"Client"),"PAS DE SUIVANT",IF(AND(B32&lt;&gt;"",COUNTIF($A$6:$A$405,B32)=0),"SUIVANT INCONNU","OK"))))</f>
        <v/>
      </c>
    </row>
    <row r="33">
      <c r="A33" s="19" t="inlineStr">
        <is>
          <t>W1-R00</t>
        </is>
      </c>
      <c r="B33" s="20" t="inlineStr">
        <is>
          <t>P1-R10</t>
        </is>
      </c>
      <c r="C33" s="20" t="inlineStr">
        <is>
          <t>Stock</t>
        </is>
      </c>
      <c r="D33" s="20" t="inlineStr">
        <is>
          <t>Stock jantes &amp; rayons AR</t>
        </is>
      </c>
      <c r="E33" s="20" t="n">
        <v>1</v>
      </c>
      <c r="F33" s="20" t="inlineStr">
        <is>
          <t>Roue arrière</t>
        </is>
      </c>
      <c r="G33" s="20" t="inlineStr">
        <is>
          <t>Atelier roues</t>
        </is>
      </c>
      <c r="H33" s="20" t="n"/>
      <c r="I33" s="20" t="n"/>
      <c r="J33" s="21" t="n"/>
      <c r="K33" s="21" t="n"/>
      <c r="L33" s="20" t="n"/>
      <c r="M33" s="22" t="n">
        <v>400</v>
      </c>
      <c r="N33" s="22" t="n">
        <v>500</v>
      </c>
      <c r="O33" s="22" t="n"/>
      <c r="P33" s="20" t="n"/>
      <c r="Q33" s="20" t="n"/>
      <c r="R33" s="20" t="inlineStr">
        <is>
          <t>rayons</t>
        </is>
      </c>
      <c r="S33" s="20" t="n"/>
      <c r="T33" s="14">
        <f>IF(A33="","",IF(C33="Client",N(O33),IFERROR(INDEX($T$6:$T$405,MATCH(B33,$A$6:$A$405,0))*IF(P33="",1,P33),"")))</f>
        <v/>
      </c>
      <c r="U33" s="15">
        <f>IF(OR(T33="",T33=0),"",Ouverture_min/T33)</f>
        <v/>
      </c>
      <c r="V33" s="15">
        <f>IF(OR(H33="",C33&lt;&gt;"Processus"),"",H33/MAX(1,N(Q33)))</f>
        <v/>
      </c>
      <c r="W33" s="16">
        <f>IF(AND(C33="Stock",N(T33)&gt;0),N(M33)/T33,"")</f>
        <v/>
      </c>
      <c r="X33" s="17">
        <f>IF(OR(V33="",U33=""),"",V33/(U33*IF(J33="",1,J33)))</f>
        <v/>
      </c>
      <c r="Y33" s="18">
        <f>IF(AND(V33&lt;&gt;"",U33&lt;&gt;""),IF(V33&gt;U33,"GOULOT",""),"")</f>
        <v/>
      </c>
      <c r="Z33" s="18">
        <f>IF(AND(J33&lt;&gt;"",C33="Processus"),IF(J33&lt;Seuil_TRS,"TRS BAS",""),"")</f>
        <v/>
      </c>
      <c r="AA33" s="18">
        <f>IF(AND(C33="Stock",N33&lt;&gt;""),IF(N(M33)&gt;N33,"SURSTOCK",""),"")</f>
        <v/>
      </c>
      <c r="AB33" s="18">
        <f>IF(A33="","",IF(COUNTIF($A$6:$A$405,A33)&gt;1,"ID EN DOUBLE",IF(AND(B33="",C33&lt;&gt;"Client"),"PAS DE SUIVANT",IF(AND(B33&lt;&gt;"",COUNTIF($A$6:$A$405,B33)=0),"SUIVANT INCONNU","OK"))))</f>
        <v/>
      </c>
    </row>
    <row r="34">
      <c r="A34" s="10" t="inlineStr">
        <is>
          <t>P1-R10</t>
        </is>
      </c>
      <c r="B34" s="11" t="inlineStr">
        <is>
          <t>P1-R20</t>
        </is>
      </c>
      <c r="C34" s="11" t="inlineStr">
        <is>
          <t>Processus</t>
        </is>
      </c>
      <c r="D34" s="11" t="inlineStr">
        <is>
          <t>Rayonnage roue arrière</t>
        </is>
      </c>
      <c r="E34" s="11" t="n">
        <v>1</v>
      </c>
      <c r="F34" s="11" t="inlineStr">
        <is>
          <t>Roue arrière</t>
        </is>
      </c>
      <c r="G34" s="11" t="inlineStr">
        <is>
          <t>Atelier roues</t>
        </is>
      </c>
      <c r="H34" s="11" t="n">
        <v>12</v>
      </c>
      <c r="I34" s="11" t="n">
        <v>5</v>
      </c>
      <c r="J34" s="12" t="n">
        <v>0.83</v>
      </c>
      <c r="K34" s="12" t="n">
        <v>0.004</v>
      </c>
      <c r="L34" s="11" t="n">
        <v>2</v>
      </c>
      <c r="M34" s="13" t="n"/>
      <c r="N34" s="13" t="n"/>
      <c r="O34" s="13" t="n"/>
      <c r="P34" s="11" t="n"/>
      <c r="Q34" s="11" t="n">
        <v>2</v>
      </c>
      <c r="R34" s="11" t="inlineStr">
        <is>
          <t>rayons</t>
        </is>
      </c>
      <c r="S34" s="11" t="n"/>
      <c r="T34" s="14">
        <f>IF(A34="","",IF(C34="Client",N(O34),IFERROR(INDEX($T$6:$T$405,MATCH(B34,$A$6:$A$405,0))*IF(P34="",1,P34),"")))</f>
        <v/>
      </c>
      <c r="U34" s="15">
        <f>IF(OR(T34="",T34=0),"",Ouverture_min/T34)</f>
        <v/>
      </c>
      <c r="V34" s="15">
        <f>IF(OR(H34="",C34&lt;&gt;"Processus"),"",H34/MAX(1,N(Q34)))</f>
        <v/>
      </c>
      <c r="W34" s="16">
        <f>IF(AND(C34="Stock",N(T34)&gt;0),N(M34)/T34,"")</f>
        <v/>
      </c>
      <c r="X34" s="17">
        <f>IF(OR(V34="",U34=""),"",V34/(U34*IF(J34="",1,J34)))</f>
        <v/>
      </c>
      <c r="Y34" s="18">
        <f>IF(AND(V34&lt;&gt;"",U34&lt;&gt;""),IF(V34&gt;U34,"GOULOT",""),"")</f>
        <v/>
      </c>
      <c r="Z34" s="18">
        <f>IF(AND(J34&lt;&gt;"",C34="Processus"),IF(J34&lt;Seuil_TRS,"TRS BAS",""),"")</f>
        <v/>
      </c>
      <c r="AA34" s="18">
        <f>IF(AND(C34="Stock",N34&lt;&gt;""),IF(N(M34)&gt;N34,"SURSTOCK",""),"")</f>
        <v/>
      </c>
      <c r="AB34" s="18">
        <f>IF(A34="","",IF(COUNTIF($A$6:$A$405,A34)&gt;1,"ID EN DOUBLE",IF(AND(B34="",C34&lt;&gt;"Client"),"PAS DE SUIVANT",IF(AND(B34&lt;&gt;"",COUNTIF($A$6:$A$405,B34)=0),"SUIVANT INCONNU","OK"))))</f>
        <v/>
      </c>
    </row>
    <row r="35">
      <c r="A35" s="19" t="inlineStr">
        <is>
          <t>P1-R20</t>
        </is>
      </c>
      <c r="B35" s="20" t="inlineStr">
        <is>
          <t>P1-R30</t>
        </is>
      </c>
      <c r="C35" s="20" t="inlineStr">
        <is>
          <t>Processus</t>
        </is>
      </c>
      <c r="D35" s="20" t="inlineStr">
        <is>
          <t>Dévoilage &amp; tension</t>
        </is>
      </c>
      <c r="E35" s="20" t="n">
        <v>1</v>
      </c>
      <c r="F35" s="20" t="inlineStr">
        <is>
          <t>Roue arrière</t>
        </is>
      </c>
      <c r="G35" s="20" t="inlineStr">
        <is>
          <t>Atelier roues</t>
        </is>
      </c>
      <c r="H35" s="20" t="n">
        <v>6.8</v>
      </c>
      <c r="I35" s="20" t="n">
        <v>2</v>
      </c>
      <c r="J35" s="21" t="n">
        <v>0.78</v>
      </c>
      <c r="K35" s="21" t="n">
        <v>0.005</v>
      </c>
      <c r="L35" s="20" t="n">
        <v>1</v>
      </c>
      <c r="M35" s="22" t="n"/>
      <c r="N35" s="22" t="n"/>
      <c r="O35" s="22" t="n"/>
      <c r="P35" s="20" t="n"/>
      <c r="Q35" s="20" t="n"/>
      <c r="R35" s="20" t="inlineStr">
        <is>
          <t>roue_arriere</t>
        </is>
      </c>
      <c r="S35" s="20" t="n"/>
      <c r="T35" s="14">
        <f>IF(A35="","",IF(C35="Client",N(O35),IFERROR(INDEX($T$6:$T$405,MATCH(B35,$A$6:$A$405,0))*IF(P35="",1,P35),"")))</f>
        <v/>
      </c>
      <c r="U35" s="15">
        <f>IF(OR(T35="",T35=0),"",Ouverture_min/T35)</f>
        <v/>
      </c>
      <c r="V35" s="15">
        <f>IF(OR(H35="",C35&lt;&gt;"Processus"),"",H35/MAX(1,N(Q35)))</f>
        <v/>
      </c>
      <c r="W35" s="16">
        <f>IF(AND(C35="Stock",N(T35)&gt;0),N(M35)/T35,"")</f>
        <v/>
      </c>
      <c r="X35" s="17">
        <f>IF(OR(V35="",U35=""),"",V35/(U35*IF(J35="",1,J35)))</f>
        <v/>
      </c>
      <c r="Y35" s="18">
        <f>IF(AND(V35&lt;&gt;"",U35&lt;&gt;""),IF(V35&gt;U35,"GOULOT",""),"")</f>
        <v/>
      </c>
      <c r="Z35" s="18">
        <f>IF(AND(J35&lt;&gt;"",C35="Processus"),IF(J35&lt;Seuil_TRS,"TRS BAS",""),"")</f>
        <v/>
      </c>
      <c r="AA35" s="18">
        <f>IF(AND(C35="Stock",N35&lt;&gt;""),IF(N(M35)&gt;N35,"SURSTOCK",""),"")</f>
        <v/>
      </c>
      <c r="AB35" s="18">
        <f>IF(A35="","",IF(COUNTIF($A$6:$A$405,A35)&gt;1,"ID EN DOUBLE",IF(AND(B35="",C35&lt;&gt;"Client"),"PAS DE SUIVANT",IF(AND(B35&lt;&gt;"",COUNTIF($A$6:$A$405,B35)=0),"SUIVANT INCONNU","OK"))))</f>
        <v/>
      </c>
    </row>
    <row r="36">
      <c r="A36" s="10" t="inlineStr">
        <is>
          <t>P1-R30</t>
        </is>
      </c>
      <c r="B36" s="11" t="inlineStr">
        <is>
          <t>W1-R30</t>
        </is>
      </c>
      <c r="C36" s="11" t="inlineStr">
        <is>
          <t>Processus</t>
        </is>
      </c>
      <c r="D36" s="11" t="inlineStr">
        <is>
          <t>Montage pneu &amp; cassette</t>
        </is>
      </c>
      <c r="E36" s="11" t="n">
        <v>1</v>
      </c>
      <c r="F36" s="11" t="inlineStr">
        <is>
          <t>Roue arrière</t>
        </is>
      </c>
      <c r="G36" s="11" t="inlineStr">
        <is>
          <t>Atelier roues</t>
        </is>
      </c>
      <c r="H36" s="11" t="n">
        <v>3.5</v>
      </c>
      <c r="I36" s="11" t="n">
        <v>2</v>
      </c>
      <c r="J36" s="12" t="n">
        <v>0.92</v>
      </c>
      <c r="K36" s="12" t="n">
        <v>0.002</v>
      </c>
      <c r="L36" s="11" t="n">
        <v>1</v>
      </c>
      <c r="M36" s="13" t="n"/>
      <c r="N36" s="13" t="n"/>
      <c r="O36" s="13" t="n"/>
      <c r="P36" s="11" t="n"/>
      <c r="Q36" s="11" t="n"/>
      <c r="R36" s="11" t="inlineStr">
        <is>
          <t>roue_arriere</t>
        </is>
      </c>
      <c r="S36" s="11" t="n"/>
      <c r="T36" s="14">
        <f>IF(A36="","",IF(C36="Client",N(O36),IFERROR(INDEX($T$6:$T$405,MATCH(B36,$A$6:$A$405,0))*IF(P36="",1,P36),"")))</f>
        <v/>
      </c>
      <c r="U36" s="15">
        <f>IF(OR(T36="",T36=0),"",Ouverture_min/T36)</f>
        <v/>
      </c>
      <c r="V36" s="15">
        <f>IF(OR(H36="",C36&lt;&gt;"Processus"),"",H36/MAX(1,N(Q36)))</f>
        <v/>
      </c>
      <c r="W36" s="16">
        <f>IF(AND(C36="Stock",N(T36)&gt;0),N(M36)/T36,"")</f>
        <v/>
      </c>
      <c r="X36" s="17">
        <f>IF(OR(V36="",U36=""),"",V36/(U36*IF(J36="",1,J36)))</f>
        <v/>
      </c>
      <c r="Y36" s="18">
        <f>IF(AND(V36&lt;&gt;"",U36&lt;&gt;""),IF(V36&gt;U36,"GOULOT",""),"")</f>
        <v/>
      </c>
      <c r="Z36" s="18">
        <f>IF(AND(J36&lt;&gt;"",C36="Processus"),IF(J36&lt;Seuil_TRS,"TRS BAS",""),"")</f>
        <v/>
      </c>
      <c r="AA36" s="18">
        <f>IF(AND(C36="Stock",N36&lt;&gt;""),IF(N(M36)&gt;N36,"SURSTOCK",""),"")</f>
        <v/>
      </c>
      <c r="AB36" s="18">
        <f>IF(A36="","",IF(COUNTIF($A$6:$A$405,A36)&gt;1,"ID EN DOUBLE",IF(AND(B36="",C36&lt;&gt;"Client"),"PAS DE SUIVANT",IF(AND(B36&lt;&gt;"",COUNTIF($A$6:$A$405,B36)=0),"SUIVANT INCONNU","OK"))))</f>
        <v/>
      </c>
    </row>
    <row r="37">
      <c r="A37" s="19" t="inlineStr">
        <is>
          <t>W1-R30</t>
        </is>
      </c>
      <c r="B37" s="20" t="inlineStr">
        <is>
          <t>P0-20</t>
        </is>
      </c>
      <c r="C37" s="20" t="inlineStr">
        <is>
          <t>Stock</t>
        </is>
      </c>
      <c r="D37" s="20" t="inlineStr">
        <is>
          <t>Roues arrière prêtes</t>
        </is>
      </c>
      <c r="E37" s="20" t="n">
        <v>1</v>
      </c>
      <c r="F37" s="20" t="inlineStr">
        <is>
          <t>Roue arrière</t>
        </is>
      </c>
      <c r="G37" s="20" t="inlineStr">
        <is>
          <t>Atelier roues</t>
        </is>
      </c>
      <c r="H37" s="20" t="n"/>
      <c r="I37" s="20" t="n"/>
      <c r="J37" s="21" t="n"/>
      <c r="K37" s="21" t="n"/>
      <c r="L37" s="20" t="n"/>
      <c r="M37" s="22" t="n">
        <v>35</v>
      </c>
      <c r="N37" s="22" t="n">
        <v>40</v>
      </c>
      <c r="O37" s="22" t="n"/>
      <c r="P37" s="20" t="n"/>
      <c r="Q37" s="20" t="n"/>
      <c r="R37" s="20" t="inlineStr">
        <is>
          <t>roue_arriere</t>
        </is>
      </c>
      <c r="S37" s="20" t="n"/>
      <c r="T37" s="14">
        <f>IF(A37="","",IF(C37="Client",N(O37),IFERROR(INDEX($T$6:$T$405,MATCH(B37,$A$6:$A$405,0))*IF(P37="",1,P37),"")))</f>
        <v/>
      </c>
      <c r="U37" s="15">
        <f>IF(OR(T37="",T37=0),"",Ouverture_min/T37)</f>
        <v/>
      </c>
      <c r="V37" s="15">
        <f>IF(OR(H37="",C37&lt;&gt;"Processus"),"",H37/MAX(1,N(Q37)))</f>
        <v/>
      </c>
      <c r="W37" s="16">
        <f>IF(AND(C37="Stock",N(T37)&gt;0),N(M37)/T37,"")</f>
        <v/>
      </c>
      <c r="X37" s="17">
        <f>IF(OR(V37="",U37=""),"",V37/(U37*IF(J37="",1,J37)))</f>
        <v/>
      </c>
      <c r="Y37" s="18">
        <f>IF(AND(V37&lt;&gt;"",U37&lt;&gt;""),IF(V37&gt;U37,"GOULOT",""),"")</f>
        <v/>
      </c>
      <c r="Z37" s="18">
        <f>IF(AND(J37&lt;&gt;"",C37="Processus"),IF(J37&lt;Seuil_TRS,"TRS BAS",""),"")</f>
        <v/>
      </c>
      <c r="AA37" s="18">
        <f>IF(AND(C37="Stock",N37&lt;&gt;""),IF(N(M37)&gt;N37,"SURSTOCK",""),"")</f>
        <v/>
      </c>
      <c r="AB37" s="18">
        <f>IF(A37="","",IF(COUNTIF($A$6:$A$405,A37)&gt;1,"ID EN DOUBLE",IF(AND(B37="",C37&lt;&gt;"Client"),"PAS DE SUIVANT",IF(AND(B37&lt;&gt;"",COUNTIF($A$6:$A$405,B37)=0),"SUIVANT INCONNU","OK"))))</f>
        <v/>
      </c>
    </row>
    <row r="38">
      <c r="A38" s="10" t="inlineStr">
        <is>
          <t>F1-JAV</t>
        </is>
      </c>
      <c r="B38" s="11" t="inlineStr">
        <is>
          <t>P1-V10</t>
        </is>
      </c>
      <c r="C38" s="11" t="inlineStr">
        <is>
          <t>Fournisseur</t>
        </is>
      </c>
      <c r="D38" s="11" t="inlineStr">
        <is>
          <t>Fournisseur jantes &amp; pneus AV</t>
        </is>
      </c>
      <c r="E38" s="11" t="n">
        <v>1</v>
      </c>
      <c r="F38" s="11" t="inlineStr">
        <is>
          <t>Roue avant</t>
        </is>
      </c>
      <c r="G38" s="11" t="inlineStr">
        <is>
          <t>Achats</t>
        </is>
      </c>
      <c r="H38" s="11" t="n"/>
      <c r="I38" s="11" t="n"/>
      <c r="J38" s="12" t="n"/>
      <c r="K38" s="12" t="n"/>
      <c r="L38" s="11" t="n"/>
      <c r="M38" s="13" t="n"/>
      <c r="N38" s="13" t="n"/>
      <c r="O38" s="13" t="n"/>
      <c r="P38" s="11" t="n"/>
      <c r="Q38" s="11" t="n"/>
      <c r="R38" s="11" t="inlineStr">
        <is>
          <t>pneu</t>
        </is>
      </c>
      <c r="S38" s="11" t="n"/>
      <c r="T38" s="14">
        <f>IF(A38="","",IF(C38="Client",N(O38),IFERROR(INDEX($T$6:$T$405,MATCH(B38,$A$6:$A$405,0))*IF(P38="",1,P38),"")))</f>
        <v/>
      </c>
      <c r="U38" s="15">
        <f>IF(OR(T38="",T38=0),"",Ouverture_min/T38)</f>
        <v/>
      </c>
      <c r="V38" s="15">
        <f>IF(OR(H38="",C38&lt;&gt;"Processus"),"",H38/MAX(1,N(Q38)))</f>
        <v/>
      </c>
      <c r="W38" s="16">
        <f>IF(AND(C38="Stock",N(T38)&gt;0),N(M38)/T38,"")</f>
        <v/>
      </c>
      <c r="X38" s="17">
        <f>IF(OR(V38="",U38=""),"",V38/(U38*IF(J38="",1,J38)))</f>
        <v/>
      </c>
      <c r="Y38" s="18">
        <f>IF(AND(V38&lt;&gt;"",U38&lt;&gt;""),IF(V38&gt;U38,"GOULOT",""),"")</f>
        <v/>
      </c>
      <c r="Z38" s="18">
        <f>IF(AND(J38&lt;&gt;"",C38="Processus"),IF(J38&lt;Seuil_TRS,"TRS BAS",""),"")</f>
        <v/>
      </c>
      <c r="AA38" s="18">
        <f>IF(AND(C38="Stock",N38&lt;&gt;""),IF(N(M38)&gt;N38,"SURSTOCK",""),"")</f>
        <v/>
      </c>
      <c r="AB38" s="18">
        <f>IF(A38="","",IF(COUNTIF($A$6:$A$405,A38)&gt;1,"ID EN DOUBLE",IF(AND(B38="",C38&lt;&gt;"Client"),"PAS DE SUIVANT",IF(AND(B38&lt;&gt;"",COUNTIF($A$6:$A$405,B38)=0),"SUIVANT INCONNU","OK"))))</f>
        <v/>
      </c>
    </row>
    <row r="39">
      <c r="A39" s="19" t="inlineStr">
        <is>
          <t>P1-V10</t>
        </is>
      </c>
      <c r="B39" s="20" t="inlineStr">
        <is>
          <t>P1-V20</t>
        </is>
      </c>
      <c r="C39" s="20" t="inlineStr">
        <is>
          <t>Processus</t>
        </is>
      </c>
      <c r="D39" s="20" t="inlineStr">
        <is>
          <t>Rayonnage roue avant</t>
        </is>
      </c>
      <c r="E39" s="20" t="n">
        <v>1</v>
      </c>
      <c r="F39" s="20" t="inlineStr">
        <is>
          <t>Roue avant</t>
        </is>
      </c>
      <c r="G39" s="20" t="inlineStr">
        <is>
          <t>Atelier roues</t>
        </is>
      </c>
      <c r="H39" s="20" t="n">
        <v>10</v>
      </c>
      <c r="I39" s="20" t="n">
        <v>5</v>
      </c>
      <c r="J39" s="21" t="n">
        <v>0.85</v>
      </c>
      <c r="K39" s="21" t="n">
        <v>0.004</v>
      </c>
      <c r="L39" s="20" t="n">
        <v>2</v>
      </c>
      <c r="M39" s="22" t="n"/>
      <c r="N39" s="22" t="n"/>
      <c r="O39" s="22" t="n"/>
      <c r="P39" s="20" t="n"/>
      <c r="Q39" s="20" t="n">
        <v>2</v>
      </c>
      <c r="R39" s="20" t="inlineStr">
        <is>
          <t>rayons</t>
        </is>
      </c>
      <c r="S39" s="20" t="n"/>
      <c r="T39" s="14">
        <f>IF(A39="","",IF(C39="Client",N(O39),IFERROR(INDEX($T$6:$T$405,MATCH(B39,$A$6:$A$405,0))*IF(P39="",1,P39),"")))</f>
        <v/>
      </c>
      <c r="U39" s="15">
        <f>IF(OR(T39="",T39=0),"",Ouverture_min/T39)</f>
        <v/>
      </c>
      <c r="V39" s="15">
        <f>IF(OR(H39="",C39&lt;&gt;"Processus"),"",H39/MAX(1,N(Q39)))</f>
        <v/>
      </c>
      <c r="W39" s="16">
        <f>IF(AND(C39="Stock",N(T39)&gt;0),N(M39)/T39,"")</f>
        <v/>
      </c>
      <c r="X39" s="17">
        <f>IF(OR(V39="",U39=""),"",V39/(U39*IF(J39="",1,J39)))</f>
        <v/>
      </c>
      <c r="Y39" s="18">
        <f>IF(AND(V39&lt;&gt;"",U39&lt;&gt;""),IF(V39&gt;U39,"GOULOT",""),"")</f>
        <v/>
      </c>
      <c r="Z39" s="18">
        <f>IF(AND(J39&lt;&gt;"",C39="Processus"),IF(J39&lt;Seuil_TRS,"TRS BAS",""),"")</f>
        <v/>
      </c>
      <c r="AA39" s="18">
        <f>IF(AND(C39="Stock",N39&lt;&gt;""),IF(N(M39)&gt;N39,"SURSTOCK",""),"")</f>
        <v/>
      </c>
      <c r="AB39" s="18">
        <f>IF(A39="","",IF(COUNTIF($A$6:$A$405,A39)&gt;1,"ID EN DOUBLE",IF(AND(B39="",C39&lt;&gt;"Client"),"PAS DE SUIVANT",IF(AND(B39&lt;&gt;"",COUNTIF($A$6:$A$405,B39)=0),"SUIVANT INCONNU","OK"))))</f>
        <v/>
      </c>
    </row>
    <row r="40">
      <c r="A40" s="10" t="inlineStr">
        <is>
          <t>P1-V20</t>
        </is>
      </c>
      <c r="B40" s="11" t="inlineStr">
        <is>
          <t>W1-V20</t>
        </is>
      </c>
      <c r="C40" s="11" t="inlineStr">
        <is>
          <t>Processus</t>
        </is>
      </c>
      <c r="D40" s="11" t="inlineStr">
        <is>
          <t>Dévoilage &amp; montage pneu</t>
        </is>
      </c>
      <c r="E40" s="11" t="n">
        <v>1</v>
      </c>
      <c r="F40" s="11" t="inlineStr">
        <is>
          <t>Roue avant</t>
        </is>
      </c>
      <c r="G40" s="11" t="inlineStr">
        <is>
          <t>Atelier roues</t>
        </is>
      </c>
      <c r="H40" s="11" t="n">
        <v>6</v>
      </c>
      <c r="I40" s="11" t="n">
        <v>2</v>
      </c>
      <c r="J40" s="12" t="n">
        <v>0.87</v>
      </c>
      <c r="K40" s="12" t="n">
        <v>0.004</v>
      </c>
      <c r="L40" s="11" t="n">
        <v>1</v>
      </c>
      <c r="M40" s="13" t="n"/>
      <c r="N40" s="13" t="n"/>
      <c r="O40" s="13" t="n"/>
      <c r="P40" s="11" t="n"/>
      <c r="Q40" s="11" t="n"/>
      <c r="R40" s="11" t="inlineStr">
        <is>
          <t>roue_avant</t>
        </is>
      </c>
      <c r="S40" s="11" t="n"/>
      <c r="T40" s="14">
        <f>IF(A40="","",IF(C40="Client",N(O40),IFERROR(INDEX($T$6:$T$405,MATCH(B40,$A$6:$A$405,0))*IF(P40="",1,P40),"")))</f>
        <v/>
      </c>
      <c r="U40" s="15">
        <f>IF(OR(T40="",T40=0),"",Ouverture_min/T40)</f>
        <v/>
      </c>
      <c r="V40" s="15">
        <f>IF(OR(H40="",C40&lt;&gt;"Processus"),"",H40/MAX(1,N(Q40)))</f>
        <v/>
      </c>
      <c r="W40" s="16">
        <f>IF(AND(C40="Stock",N(T40)&gt;0),N(M40)/T40,"")</f>
        <v/>
      </c>
      <c r="X40" s="17">
        <f>IF(OR(V40="",U40=""),"",V40/(U40*IF(J40="",1,J40)))</f>
        <v/>
      </c>
      <c r="Y40" s="18">
        <f>IF(AND(V40&lt;&gt;"",U40&lt;&gt;""),IF(V40&gt;U40,"GOULOT",""),"")</f>
        <v/>
      </c>
      <c r="Z40" s="18">
        <f>IF(AND(J40&lt;&gt;"",C40="Processus"),IF(J40&lt;Seuil_TRS,"TRS BAS",""),"")</f>
        <v/>
      </c>
      <c r="AA40" s="18">
        <f>IF(AND(C40="Stock",N40&lt;&gt;""),IF(N(M40)&gt;N40,"SURSTOCK",""),"")</f>
        <v/>
      </c>
      <c r="AB40" s="18">
        <f>IF(A40="","",IF(COUNTIF($A$6:$A$405,A40)&gt;1,"ID EN DOUBLE",IF(AND(B40="",C40&lt;&gt;"Client"),"PAS DE SUIVANT",IF(AND(B40&lt;&gt;"",COUNTIF($A$6:$A$405,B40)=0),"SUIVANT INCONNU","OK"))))</f>
        <v/>
      </c>
    </row>
    <row r="41">
      <c r="A41" s="19" t="inlineStr">
        <is>
          <t>W1-V20</t>
        </is>
      </c>
      <c r="B41" s="20" t="inlineStr">
        <is>
          <t>P0-20</t>
        </is>
      </c>
      <c r="C41" s="20" t="inlineStr">
        <is>
          <t>Stock</t>
        </is>
      </c>
      <c r="D41" s="20" t="inlineStr">
        <is>
          <t>Roues avant prêtes</t>
        </is>
      </c>
      <c r="E41" s="20" t="n">
        <v>1</v>
      </c>
      <c r="F41" s="20" t="inlineStr">
        <is>
          <t>Roue avant</t>
        </is>
      </c>
      <c r="G41" s="20" t="inlineStr">
        <is>
          <t>Atelier roues</t>
        </is>
      </c>
      <c r="H41" s="20" t="n"/>
      <c r="I41" s="20" t="n"/>
      <c r="J41" s="21" t="n"/>
      <c r="K41" s="21" t="n"/>
      <c r="L41" s="20" t="n"/>
      <c r="M41" s="22" t="n">
        <v>50</v>
      </c>
      <c r="N41" s="22" t="n">
        <v>40</v>
      </c>
      <c r="O41" s="22" t="n"/>
      <c r="P41" s="20" t="n"/>
      <c r="Q41" s="20" t="n"/>
      <c r="R41" s="20" t="inlineStr">
        <is>
          <t>roue_avant</t>
        </is>
      </c>
      <c r="S41" s="20" t="n"/>
      <c r="T41" s="14">
        <f>IF(A41="","",IF(C41="Client",N(O41),IFERROR(INDEX($T$6:$T$405,MATCH(B41,$A$6:$A$405,0))*IF(P41="",1,P41),"")))</f>
        <v/>
      </c>
      <c r="U41" s="15">
        <f>IF(OR(T41="",T41=0),"",Ouverture_min/T41)</f>
        <v/>
      </c>
      <c r="V41" s="15">
        <f>IF(OR(H41="",C41&lt;&gt;"Processus"),"",H41/MAX(1,N(Q41)))</f>
        <v/>
      </c>
      <c r="W41" s="16">
        <f>IF(AND(C41="Stock",N(T41)&gt;0),N(M41)/T41,"")</f>
        <v/>
      </c>
      <c r="X41" s="17">
        <f>IF(OR(V41="",U41=""),"",V41/(U41*IF(J41="",1,J41)))</f>
        <v/>
      </c>
      <c r="Y41" s="18">
        <f>IF(AND(V41&lt;&gt;"",U41&lt;&gt;""),IF(V41&gt;U41,"GOULOT",""),"")</f>
        <v/>
      </c>
      <c r="Z41" s="18">
        <f>IF(AND(J41&lt;&gt;"",C41="Processus"),IF(J41&lt;Seuil_TRS,"TRS BAS",""),"")</f>
        <v/>
      </c>
      <c r="AA41" s="18">
        <f>IF(AND(C41="Stock",N41&lt;&gt;""),IF(N(M41)&gt;N41,"SURSTOCK",""),"")</f>
        <v/>
      </c>
      <c r="AB41" s="18">
        <f>IF(A41="","",IF(COUNTIF($A$6:$A$405,A41)&gt;1,"ID EN DOUBLE",IF(AND(B41="",C41&lt;&gt;"Client"),"PAS DE SUIVANT",IF(AND(B41&lt;&gt;"",COUNTIF($A$6:$A$405,B41)=0),"SUIVANT INCONNU","OK"))))</f>
        <v/>
      </c>
    </row>
    <row r="42">
      <c r="A42" s="10" t="inlineStr">
        <is>
          <t>F1-TRA</t>
        </is>
      </c>
      <c r="B42" s="11" t="inlineStr">
        <is>
          <t>P1-T10</t>
        </is>
      </c>
      <c r="C42" s="11" t="inlineStr">
        <is>
          <t>Fournisseur</t>
        </is>
      </c>
      <c r="D42" s="11" t="inlineStr">
        <is>
          <t>Fournisseur chaînes &amp; plateaux</t>
        </is>
      </c>
      <c r="E42" s="11" t="n">
        <v>1</v>
      </c>
      <c r="F42" s="11" t="inlineStr">
        <is>
          <t>Transmission</t>
        </is>
      </c>
      <c r="G42" s="11" t="inlineStr">
        <is>
          <t>Achats</t>
        </is>
      </c>
      <c r="H42" s="11" t="n"/>
      <c r="I42" s="11" t="n"/>
      <c r="J42" s="12" t="n"/>
      <c r="K42" s="12" t="n"/>
      <c r="L42" s="11" t="n"/>
      <c r="M42" s="13" t="n"/>
      <c r="N42" s="13" t="n"/>
      <c r="O42" s="13" t="n"/>
      <c r="P42" s="11" t="n"/>
      <c r="Q42" s="11" t="n"/>
      <c r="R42" s="11" t="inlineStr">
        <is>
          <t>pedalier</t>
        </is>
      </c>
      <c r="S42" s="11" t="n"/>
      <c r="T42" s="14">
        <f>IF(A42="","",IF(C42="Client",N(O42),IFERROR(INDEX($T$6:$T$405,MATCH(B42,$A$6:$A$405,0))*IF(P42="",1,P42),"")))</f>
        <v/>
      </c>
      <c r="U42" s="15">
        <f>IF(OR(T42="",T42=0),"",Ouverture_min/T42)</f>
        <v/>
      </c>
      <c r="V42" s="15">
        <f>IF(OR(H42="",C42&lt;&gt;"Processus"),"",H42/MAX(1,N(Q42)))</f>
        <v/>
      </c>
      <c r="W42" s="16">
        <f>IF(AND(C42="Stock",N(T42)&gt;0),N(M42)/T42,"")</f>
        <v/>
      </c>
      <c r="X42" s="17">
        <f>IF(OR(V42="",U42=""),"",V42/(U42*IF(J42="",1,J42)))</f>
        <v/>
      </c>
      <c r="Y42" s="18">
        <f>IF(AND(V42&lt;&gt;"",U42&lt;&gt;""),IF(V42&gt;U42,"GOULOT",""),"")</f>
        <v/>
      </c>
      <c r="Z42" s="18">
        <f>IF(AND(J42&lt;&gt;"",C42="Processus"),IF(J42&lt;Seuil_TRS,"TRS BAS",""),"")</f>
        <v/>
      </c>
      <c r="AA42" s="18">
        <f>IF(AND(C42="Stock",N42&lt;&gt;""),IF(N(M42)&gt;N42,"SURSTOCK",""),"")</f>
        <v/>
      </c>
      <c r="AB42" s="18">
        <f>IF(A42="","",IF(COUNTIF($A$6:$A$405,A42)&gt;1,"ID EN DOUBLE",IF(AND(B42="",C42&lt;&gt;"Client"),"PAS DE SUIVANT",IF(AND(B42&lt;&gt;"",COUNTIF($A$6:$A$405,B42)=0),"SUIVANT INCONNU","OK"))))</f>
        <v/>
      </c>
    </row>
    <row r="43">
      <c r="A43" s="19" t="inlineStr">
        <is>
          <t>P1-T10</t>
        </is>
      </c>
      <c r="B43" s="20" t="inlineStr">
        <is>
          <t>P1-T20</t>
        </is>
      </c>
      <c r="C43" s="20" t="inlineStr">
        <is>
          <t>Processus</t>
        </is>
      </c>
      <c r="D43" s="20" t="inlineStr">
        <is>
          <t>Assemblage pédalier &amp; chaîne</t>
        </is>
      </c>
      <c r="E43" s="20" t="n">
        <v>1</v>
      </c>
      <c r="F43" s="20" t="inlineStr">
        <is>
          <t>Transmission</t>
        </is>
      </c>
      <c r="G43" s="20" t="inlineStr">
        <is>
          <t>Montage SE</t>
        </is>
      </c>
      <c r="H43" s="20" t="n">
        <v>4</v>
      </c>
      <c r="I43" s="20" t="n">
        <v>10</v>
      </c>
      <c r="J43" s="21" t="n">
        <v>0.89</v>
      </c>
      <c r="K43" s="21" t="n">
        <v>0.003</v>
      </c>
      <c r="L43" s="20" t="n">
        <v>1</v>
      </c>
      <c r="M43" s="22" t="n"/>
      <c r="N43" s="22" t="n"/>
      <c r="O43" s="22" t="n"/>
      <c r="P43" s="20" t="n"/>
      <c r="Q43" s="20" t="n"/>
      <c r="R43" s="20" t="inlineStr">
        <is>
          <t>pedalier</t>
        </is>
      </c>
      <c r="S43" s="20" t="n"/>
      <c r="T43" s="14">
        <f>IF(A43="","",IF(C43="Client",N(O43),IFERROR(INDEX($T$6:$T$405,MATCH(B43,$A$6:$A$405,0))*IF(P43="",1,P43),"")))</f>
        <v/>
      </c>
      <c r="U43" s="15">
        <f>IF(OR(T43="",T43=0),"",Ouverture_min/T43)</f>
        <v/>
      </c>
      <c r="V43" s="15">
        <f>IF(OR(H43="",C43&lt;&gt;"Processus"),"",H43/MAX(1,N(Q43)))</f>
        <v/>
      </c>
      <c r="W43" s="16">
        <f>IF(AND(C43="Stock",N(T43)&gt;0),N(M43)/T43,"")</f>
        <v/>
      </c>
      <c r="X43" s="17">
        <f>IF(OR(V43="",U43=""),"",V43/(U43*IF(J43="",1,J43)))</f>
        <v/>
      </c>
      <c r="Y43" s="18">
        <f>IF(AND(V43&lt;&gt;"",U43&lt;&gt;""),IF(V43&gt;U43,"GOULOT",""),"")</f>
        <v/>
      </c>
      <c r="Z43" s="18">
        <f>IF(AND(J43&lt;&gt;"",C43="Processus"),IF(J43&lt;Seuil_TRS,"TRS BAS",""),"")</f>
        <v/>
      </c>
      <c r="AA43" s="18">
        <f>IF(AND(C43="Stock",N43&lt;&gt;""),IF(N(M43)&gt;N43,"SURSTOCK",""),"")</f>
        <v/>
      </c>
      <c r="AB43" s="18">
        <f>IF(A43="","",IF(COUNTIF($A$6:$A$405,A43)&gt;1,"ID EN DOUBLE",IF(AND(B43="",C43&lt;&gt;"Client"),"PAS DE SUIVANT",IF(AND(B43&lt;&gt;"",COUNTIF($A$6:$A$405,B43)=0),"SUIVANT INCONNU","OK"))))</f>
        <v/>
      </c>
    </row>
    <row r="44">
      <c r="A44" s="10" t="inlineStr">
        <is>
          <t>P1-T20</t>
        </is>
      </c>
      <c r="B44" s="11" t="inlineStr">
        <is>
          <t>W1-T20</t>
        </is>
      </c>
      <c r="C44" s="11" t="inlineStr">
        <is>
          <t>Processus</t>
        </is>
      </c>
      <c r="D44" s="11" t="inlineStr">
        <is>
          <t>Préréglage dérailleur</t>
        </is>
      </c>
      <c r="E44" s="11" t="n">
        <v>1</v>
      </c>
      <c r="F44" s="11" t="inlineStr">
        <is>
          <t>Transmission</t>
        </is>
      </c>
      <c r="G44" s="11" t="inlineStr">
        <is>
          <t>Montage SE</t>
        </is>
      </c>
      <c r="H44" s="11" t="n">
        <v>3</v>
      </c>
      <c r="I44" s="11" t="n">
        <v>5</v>
      </c>
      <c r="J44" s="12" t="n">
        <v>0.91</v>
      </c>
      <c r="K44" s="12" t="n">
        <v>0.002</v>
      </c>
      <c r="L44" s="11" t="n">
        <v>1</v>
      </c>
      <c r="M44" s="13" t="n"/>
      <c r="N44" s="13" t="n"/>
      <c r="O44" s="13" t="n"/>
      <c r="P44" s="11" t="n"/>
      <c r="Q44" s="11" t="n"/>
      <c r="R44" s="11" t="inlineStr">
        <is>
          <t>derailleur</t>
        </is>
      </c>
      <c r="S44" s="11" t="n"/>
      <c r="T44" s="14">
        <f>IF(A44="","",IF(C44="Client",N(O44),IFERROR(INDEX($T$6:$T$405,MATCH(B44,$A$6:$A$405,0))*IF(P44="",1,P44),"")))</f>
        <v/>
      </c>
      <c r="U44" s="15">
        <f>IF(OR(T44="",T44=0),"",Ouverture_min/T44)</f>
        <v/>
      </c>
      <c r="V44" s="15">
        <f>IF(OR(H44="",C44&lt;&gt;"Processus"),"",H44/MAX(1,N(Q44)))</f>
        <v/>
      </c>
      <c r="W44" s="16">
        <f>IF(AND(C44="Stock",N(T44)&gt;0),N(M44)/T44,"")</f>
        <v/>
      </c>
      <c r="X44" s="17">
        <f>IF(OR(V44="",U44=""),"",V44/(U44*IF(J44="",1,J44)))</f>
        <v/>
      </c>
      <c r="Y44" s="18">
        <f>IF(AND(V44&lt;&gt;"",U44&lt;&gt;""),IF(V44&gt;U44,"GOULOT",""),"")</f>
        <v/>
      </c>
      <c r="Z44" s="18">
        <f>IF(AND(J44&lt;&gt;"",C44="Processus"),IF(J44&lt;Seuil_TRS,"TRS BAS",""),"")</f>
        <v/>
      </c>
      <c r="AA44" s="18">
        <f>IF(AND(C44="Stock",N44&lt;&gt;""),IF(N(M44)&gt;N44,"SURSTOCK",""),"")</f>
        <v/>
      </c>
      <c r="AB44" s="18">
        <f>IF(A44="","",IF(COUNTIF($A$6:$A$405,A44)&gt;1,"ID EN DOUBLE",IF(AND(B44="",C44&lt;&gt;"Client"),"PAS DE SUIVANT",IF(AND(B44&lt;&gt;"",COUNTIF($A$6:$A$405,B44)=0),"SUIVANT INCONNU","OK"))))</f>
        <v/>
      </c>
    </row>
    <row r="45">
      <c r="A45" s="19" t="inlineStr">
        <is>
          <t>W1-T20</t>
        </is>
      </c>
      <c r="B45" s="20" t="inlineStr">
        <is>
          <t>P0-30</t>
        </is>
      </c>
      <c r="C45" s="20" t="inlineStr">
        <is>
          <t>Stock</t>
        </is>
      </c>
      <c r="D45" s="20" t="inlineStr">
        <is>
          <t>Kits transmission</t>
        </is>
      </c>
      <c r="E45" s="20" t="n">
        <v>1</v>
      </c>
      <c r="F45" s="20" t="inlineStr">
        <is>
          <t>Transmission</t>
        </is>
      </c>
      <c r="G45" s="20" t="inlineStr">
        <is>
          <t>Montage SE</t>
        </is>
      </c>
      <c r="H45" s="20" t="n"/>
      <c r="I45" s="20" t="n"/>
      <c r="J45" s="21" t="n"/>
      <c r="K45" s="21" t="n"/>
      <c r="L45" s="20" t="n"/>
      <c r="M45" s="22" t="n">
        <v>45</v>
      </c>
      <c r="N45" s="22" t="n">
        <v>60</v>
      </c>
      <c r="O45" s="22" t="n"/>
      <c r="P45" s="20" t="n"/>
      <c r="Q45" s="20" t="n"/>
      <c r="R45" s="20" t="inlineStr">
        <is>
          <t>pedalier</t>
        </is>
      </c>
      <c r="S45" s="20" t="n"/>
      <c r="T45" s="14">
        <f>IF(A45="","",IF(C45="Client",N(O45),IFERROR(INDEX($T$6:$T$405,MATCH(B45,$A$6:$A$405,0))*IF(P45="",1,P45),"")))</f>
        <v/>
      </c>
      <c r="U45" s="15">
        <f>IF(OR(T45="",T45=0),"",Ouverture_min/T45)</f>
        <v/>
      </c>
      <c r="V45" s="15">
        <f>IF(OR(H45="",C45&lt;&gt;"Processus"),"",H45/MAX(1,N(Q45)))</f>
        <v/>
      </c>
      <c r="W45" s="16">
        <f>IF(AND(C45="Stock",N(T45)&gt;0),N(M45)/T45,"")</f>
        <v/>
      </c>
      <c r="X45" s="17">
        <f>IF(OR(V45="",U45=""),"",V45/(U45*IF(J45="",1,J45)))</f>
        <v/>
      </c>
      <c r="Y45" s="18">
        <f>IF(AND(V45&lt;&gt;"",U45&lt;&gt;""),IF(V45&gt;U45,"GOULOT",""),"")</f>
        <v/>
      </c>
      <c r="Z45" s="18">
        <f>IF(AND(J45&lt;&gt;"",C45="Processus"),IF(J45&lt;Seuil_TRS,"TRS BAS",""),"")</f>
        <v/>
      </c>
      <c r="AA45" s="18">
        <f>IF(AND(C45="Stock",N45&lt;&gt;""),IF(N(M45)&gt;N45,"SURSTOCK",""),"")</f>
        <v/>
      </c>
      <c r="AB45" s="18">
        <f>IF(A45="","",IF(COUNTIF($A$6:$A$405,A45)&gt;1,"ID EN DOUBLE",IF(AND(B45="",C45&lt;&gt;"Client"),"PAS DE SUIVANT",IF(AND(B45&lt;&gt;"",COUNTIF($A$6:$A$405,B45)=0),"SUIVANT INCONNU","OK"))))</f>
        <v/>
      </c>
    </row>
    <row r="46">
      <c r="A46" s="10" t="inlineStr">
        <is>
          <t>F1-COC</t>
        </is>
      </c>
      <c r="B46" s="11" t="inlineStr">
        <is>
          <t>P1-K10</t>
        </is>
      </c>
      <c r="C46" s="11" t="inlineStr">
        <is>
          <t>Fournisseur</t>
        </is>
      </c>
      <c r="D46" s="11" t="inlineStr">
        <is>
          <t>Fournisseur cintres &amp; potences</t>
        </is>
      </c>
      <c r="E46" s="11" t="n">
        <v>1</v>
      </c>
      <c r="F46" s="11" t="inlineStr">
        <is>
          <t>Poste de pilotage</t>
        </is>
      </c>
      <c r="G46" s="11" t="inlineStr">
        <is>
          <t>Achats</t>
        </is>
      </c>
      <c r="H46" s="11" t="n"/>
      <c r="I46" s="11" t="n"/>
      <c r="J46" s="12" t="n"/>
      <c r="K46" s="12" t="n"/>
      <c r="L46" s="11" t="n"/>
      <c r="M46" s="13" t="n"/>
      <c r="N46" s="13" t="n"/>
      <c r="O46" s="13" t="n"/>
      <c r="P46" s="11" t="n"/>
      <c r="Q46" s="11" t="n"/>
      <c r="R46" s="11" t="inlineStr">
        <is>
          <t>cockpit</t>
        </is>
      </c>
      <c r="S46" s="11" t="n"/>
      <c r="T46" s="14">
        <f>IF(A46="","",IF(C46="Client",N(O46),IFERROR(INDEX($T$6:$T$405,MATCH(B46,$A$6:$A$405,0))*IF(P46="",1,P46),"")))</f>
        <v/>
      </c>
      <c r="U46" s="15">
        <f>IF(OR(T46="",T46=0),"",Ouverture_min/T46)</f>
        <v/>
      </c>
      <c r="V46" s="15">
        <f>IF(OR(H46="",C46&lt;&gt;"Processus"),"",H46/MAX(1,N(Q46)))</f>
        <v/>
      </c>
      <c r="W46" s="16">
        <f>IF(AND(C46="Stock",N(T46)&gt;0),N(M46)/T46,"")</f>
        <v/>
      </c>
      <c r="X46" s="17">
        <f>IF(OR(V46="",U46=""),"",V46/(U46*IF(J46="",1,J46)))</f>
        <v/>
      </c>
      <c r="Y46" s="18">
        <f>IF(AND(V46&lt;&gt;"",U46&lt;&gt;""),IF(V46&gt;U46,"GOULOT",""),"")</f>
        <v/>
      </c>
      <c r="Z46" s="18">
        <f>IF(AND(J46&lt;&gt;"",C46="Processus"),IF(J46&lt;Seuil_TRS,"TRS BAS",""),"")</f>
        <v/>
      </c>
      <c r="AA46" s="18">
        <f>IF(AND(C46="Stock",N46&lt;&gt;""),IF(N(M46)&gt;N46,"SURSTOCK",""),"")</f>
        <v/>
      </c>
      <c r="AB46" s="18">
        <f>IF(A46="","",IF(COUNTIF($A$6:$A$405,A46)&gt;1,"ID EN DOUBLE",IF(AND(B46="",C46&lt;&gt;"Client"),"PAS DE SUIVANT",IF(AND(B46&lt;&gt;"",COUNTIF($A$6:$A$405,B46)=0),"SUIVANT INCONNU","OK"))))</f>
        <v/>
      </c>
    </row>
    <row r="47">
      <c r="A47" s="19" t="inlineStr">
        <is>
          <t>P1-K10</t>
        </is>
      </c>
      <c r="B47" s="20" t="inlineStr">
        <is>
          <t>P1-K20</t>
        </is>
      </c>
      <c r="C47" s="20" t="inlineStr">
        <is>
          <t>Processus</t>
        </is>
      </c>
      <c r="D47" s="20" t="inlineStr">
        <is>
          <t>Coupe &amp; montage cintre</t>
        </is>
      </c>
      <c r="E47" s="20" t="n">
        <v>1</v>
      </c>
      <c r="F47" s="20" t="inlineStr">
        <is>
          <t>Poste de pilotage</t>
        </is>
      </c>
      <c r="G47" s="20" t="inlineStr">
        <is>
          <t>Montage SE</t>
        </is>
      </c>
      <c r="H47" s="20" t="n">
        <v>3</v>
      </c>
      <c r="I47" s="20" t="n">
        <v>5</v>
      </c>
      <c r="J47" s="21" t="n">
        <v>0.9</v>
      </c>
      <c r="K47" s="21" t="n">
        <v>0.002</v>
      </c>
      <c r="L47" s="20" t="n">
        <v>1</v>
      </c>
      <c r="M47" s="22" t="n"/>
      <c r="N47" s="22" t="n"/>
      <c r="O47" s="22" t="n"/>
      <c r="P47" s="20" t="n"/>
      <c r="Q47" s="20" t="n"/>
      <c r="R47" s="20" t="inlineStr">
        <is>
          <t>cockpit</t>
        </is>
      </c>
      <c r="S47" s="20" t="n"/>
      <c r="T47" s="14">
        <f>IF(A47="","",IF(C47="Client",N(O47),IFERROR(INDEX($T$6:$T$405,MATCH(B47,$A$6:$A$405,0))*IF(P47="",1,P47),"")))</f>
        <v/>
      </c>
      <c r="U47" s="15">
        <f>IF(OR(T47="",T47=0),"",Ouverture_min/T47)</f>
        <v/>
      </c>
      <c r="V47" s="15">
        <f>IF(OR(H47="",C47&lt;&gt;"Processus"),"",H47/MAX(1,N(Q47)))</f>
        <v/>
      </c>
      <c r="W47" s="16">
        <f>IF(AND(C47="Stock",N(T47)&gt;0),N(M47)/T47,"")</f>
        <v/>
      </c>
      <c r="X47" s="17">
        <f>IF(OR(V47="",U47=""),"",V47/(U47*IF(J47="",1,J47)))</f>
        <v/>
      </c>
      <c r="Y47" s="18">
        <f>IF(AND(V47&lt;&gt;"",U47&lt;&gt;""),IF(V47&gt;U47,"GOULOT",""),"")</f>
        <v/>
      </c>
      <c r="Z47" s="18">
        <f>IF(AND(J47&lt;&gt;"",C47="Processus"),IF(J47&lt;Seuil_TRS,"TRS BAS",""),"")</f>
        <v/>
      </c>
      <c r="AA47" s="18">
        <f>IF(AND(C47="Stock",N47&lt;&gt;""),IF(N(M47)&gt;N47,"SURSTOCK",""),"")</f>
        <v/>
      </c>
      <c r="AB47" s="18">
        <f>IF(A47="","",IF(COUNTIF($A$6:$A$405,A47)&gt;1,"ID EN DOUBLE",IF(AND(B47="",C47&lt;&gt;"Client"),"PAS DE SUIVANT",IF(AND(B47&lt;&gt;"",COUNTIF($A$6:$A$405,B47)=0),"SUIVANT INCONNU","OK"))))</f>
        <v/>
      </c>
    </row>
    <row r="48">
      <c r="A48" s="10" t="inlineStr">
        <is>
          <t>P1-K20</t>
        </is>
      </c>
      <c r="B48" s="11" t="inlineStr">
        <is>
          <t>W1-K20</t>
        </is>
      </c>
      <c r="C48" s="11" t="inlineStr">
        <is>
          <t>Processus</t>
        </is>
      </c>
      <c r="D48" s="11" t="inlineStr">
        <is>
          <t>Leviers &amp; purge des freins</t>
        </is>
      </c>
      <c r="E48" s="11" t="n">
        <v>1</v>
      </c>
      <c r="F48" s="11" t="inlineStr">
        <is>
          <t>Poste de pilotage</t>
        </is>
      </c>
      <c r="G48" s="11" t="inlineStr">
        <is>
          <t>Montage SE</t>
        </is>
      </c>
      <c r="H48" s="11" t="n">
        <v>5.5</v>
      </c>
      <c r="I48" s="11" t="n">
        <v>8</v>
      </c>
      <c r="J48" s="12" t="n">
        <v>0.74</v>
      </c>
      <c r="K48" s="12" t="n">
        <v>0.008999999999999999</v>
      </c>
      <c r="L48" s="11" t="n">
        <v>1</v>
      </c>
      <c r="M48" s="13" t="n"/>
      <c r="N48" s="13" t="n"/>
      <c r="O48" s="13" t="n"/>
      <c r="P48" s="11" t="n"/>
      <c r="Q48" s="11" t="n"/>
      <c r="R48" s="11" t="inlineStr">
        <is>
          <t>etrier</t>
        </is>
      </c>
      <c r="S48" s="11" t="n"/>
      <c r="T48" s="14">
        <f>IF(A48="","",IF(C48="Client",N(O48),IFERROR(INDEX($T$6:$T$405,MATCH(B48,$A$6:$A$405,0))*IF(P48="",1,P48),"")))</f>
        <v/>
      </c>
      <c r="U48" s="15">
        <f>IF(OR(T48="",T48=0),"",Ouverture_min/T48)</f>
        <v/>
      </c>
      <c r="V48" s="15">
        <f>IF(OR(H48="",C48&lt;&gt;"Processus"),"",H48/MAX(1,N(Q48)))</f>
        <v/>
      </c>
      <c r="W48" s="16">
        <f>IF(AND(C48="Stock",N(T48)&gt;0),N(M48)/T48,"")</f>
        <v/>
      </c>
      <c r="X48" s="17">
        <f>IF(OR(V48="",U48=""),"",V48/(U48*IF(J48="",1,J48)))</f>
        <v/>
      </c>
      <c r="Y48" s="18">
        <f>IF(AND(V48&lt;&gt;"",U48&lt;&gt;""),IF(V48&gt;U48,"GOULOT",""),"")</f>
        <v/>
      </c>
      <c r="Z48" s="18">
        <f>IF(AND(J48&lt;&gt;"",C48="Processus"),IF(J48&lt;Seuil_TRS,"TRS BAS",""),"")</f>
        <v/>
      </c>
      <c r="AA48" s="18">
        <f>IF(AND(C48="Stock",N48&lt;&gt;""),IF(N(M48)&gt;N48,"SURSTOCK",""),"")</f>
        <v/>
      </c>
      <c r="AB48" s="18">
        <f>IF(A48="","",IF(COUNTIF($A$6:$A$405,A48)&gt;1,"ID EN DOUBLE",IF(AND(B48="",C48&lt;&gt;"Client"),"PAS DE SUIVANT",IF(AND(B48&lt;&gt;"",COUNTIF($A$6:$A$405,B48)=0),"SUIVANT INCONNU","OK"))))</f>
        <v/>
      </c>
    </row>
    <row r="49">
      <c r="A49" s="19" t="inlineStr">
        <is>
          <t>W1-K20</t>
        </is>
      </c>
      <c r="B49" s="20" t="inlineStr">
        <is>
          <t>P0-40</t>
        </is>
      </c>
      <c r="C49" s="20" t="inlineStr">
        <is>
          <t>Stock</t>
        </is>
      </c>
      <c r="D49" s="20" t="inlineStr">
        <is>
          <t>Cockpits prêts</t>
        </is>
      </c>
      <c r="E49" s="20" t="n">
        <v>1</v>
      </c>
      <c r="F49" s="20" t="inlineStr">
        <is>
          <t>Poste de pilotage</t>
        </is>
      </c>
      <c r="G49" s="20" t="inlineStr">
        <is>
          <t>Montage SE</t>
        </is>
      </c>
      <c r="H49" s="20" t="n"/>
      <c r="I49" s="20" t="n"/>
      <c r="J49" s="21" t="n"/>
      <c r="K49" s="21" t="n"/>
      <c r="L49" s="20" t="n"/>
      <c r="M49" s="22" t="n">
        <v>30</v>
      </c>
      <c r="N49" s="22" t="n">
        <v>40</v>
      </c>
      <c r="O49" s="22" t="n"/>
      <c r="P49" s="20" t="n"/>
      <c r="Q49" s="20" t="n"/>
      <c r="R49" s="20" t="inlineStr">
        <is>
          <t>cockpit</t>
        </is>
      </c>
      <c r="S49" s="20" t="n"/>
      <c r="T49" s="14">
        <f>IF(A49="","",IF(C49="Client",N(O49),IFERROR(INDEX($T$6:$T$405,MATCH(B49,$A$6:$A$405,0))*IF(P49="",1,P49),"")))</f>
        <v/>
      </c>
      <c r="U49" s="15">
        <f>IF(OR(T49="",T49=0),"",Ouverture_min/T49)</f>
        <v/>
      </c>
      <c r="V49" s="15">
        <f>IF(OR(H49="",C49&lt;&gt;"Processus"),"",H49/MAX(1,N(Q49)))</f>
        <v/>
      </c>
      <c r="W49" s="16">
        <f>IF(AND(C49="Stock",N(T49)&gt;0),N(M49)/T49,"")</f>
        <v/>
      </c>
      <c r="X49" s="17">
        <f>IF(OR(V49="",U49=""),"",V49/(U49*IF(J49="",1,J49)))</f>
        <v/>
      </c>
      <c r="Y49" s="18">
        <f>IF(AND(V49&lt;&gt;"",U49&lt;&gt;""),IF(V49&gt;U49,"GOULOT",""),"")</f>
        <v/>
      </c>
      <c r="Z49" s="18">
        <f>IF(AND(J49&lt;&gt;"",C49="Processus"),IF(J49&lt;Seuil_TRS,"TRS BAS",""),"")</f>
        <v/>
      </c>
      <c r="AA49" s="18">
        <f>IF(AND(C49="Stock",N49&lt;&gt;""),IF(N(M49)&gt;N49,"SURSTOCK",""),"")</f>
        <v/>
      </c>
      <c r="AB49" s="18">
        <f>IF(A49="","",IF(COUNTIF($A$6:$A$405,A49)&gt;1,"ID EN DOUBLE",IF(AND(B49="",C49&lt;&gt;"Client"),"PAS DE SUIVANT",IF(AND(B49&lt;&gt;"",COUNTIF($A$6:$A$405,B49)=0),"SUIVANT INCONNU","OK"))))</f>
        <v/>
      </c>
    </row>
    <row r="50">
      <c r="A50" s="10" t="inlineStr">
        <is>
          <t>F2-ALU</t>
        </is>
      </c>
      <c r="B50" s="11" t="inlineStr">
        <is>
          <t>W2-M00</t>
        </is>
      </c>
      <c r="C50" s="11" t="inlineStr">
        <is>
          <t>Fournisseur</t>
        </is>
      </c>
      <c r="D50" s="11" t="inlineStr">
        <is>
          <t>Fournisseur barres alu 7075</t>
        </is>
      </c>
      <c r="E50" s="11" t="n">
        <v>2</v>
      </c>
      <c r="F50" s="11" t="inlineStr">
        <is>
          <t>Moyeu arrière</t>
        </is>
      </c>
      <c r="G50" s="11" t="inlineStr">
        <is>
          <t>Achats</t>
        </is>
      </c>
      <c r="H50" s="11" t="n"/>
      <c r="I50" s="11" t="n"/>
      <c r="J50" s="12" t="n"/>
      <c r="K50" s="12" t="n"/>
      <c r="L50" s="11" t="n"/>
      <c r="M50" s="13" t="n"/>
      <c r="N50" s="13" t="n"/>
      <c r="O50" s="13" t="n"/>
      <c r="P50" s="11" t="n"/>
      <c r="Q50" s="11" t="n"/>
      <c r="R50" s="11" t="inlineStr">
        <is>
          <t>tubes_alu</t>
        </is>
      </c>
      <c r="S50" s="11" t="n"/>
      <c r="T50" s="14">
        <f>IF(A50="","",IF(C50="Client",N(O50),IFERROR(INDEX($T$6:$T$405,MATCH(B50,$A$6:$A$405,0))*IF(P50="",1,P50),"")))</f>
        <v/>
      </c>
      <c r="U50" s="15">
        <f>IF(OR(T50="",T50=0),"",Ouverture_min/T50)</f>
        <v/>
      </c>
      <c r="V50" s="15">
        <f>IF(OR(H50="",C50&lt;&gt;"Processus"),"",H50/MAX(1,N(Q50)))</f>
        <v/>
      </c>
      <c r="W50" s="16">
        <f>IF(AND(C50="Stock",N(T50)&gt;0),N(M50)/T50,"")</f>
        <v/>
      </c>
      <c r="X50" s="17">
        <f>IF(OR(V50="",U50=""),"",V50/(U50*IF(J50="",1,J50)))</f>
        <v/>
      </c>
      <c r="Y50" s="18">
        <f>IF(AND(V50&lt;&gt;"",U50&lt;&gt;""),IF(V50&gt;U50,"GOULOT",""),"")</f>
        <v/>
      </c>
      <c r="Z50" s="18">
        <f>IF(AND(J50&lt;&gt;"",C50="Processus"),IF(J50&lt;Seuil_TRS,"TRS BAS",""),"")</f>
        <v/>
      </c>
      <c r="AA50" s="18">
        <f>IF(AND(C50="Stock",N50&lt;&gt;""),IF(N(M50)&gt;N50,"SURSTOCK",""),"")</f>
        <v/>
      </c>
      <c r="AB50" s="18">
        <f>IF(A50="","",IF(COUNTIF($A$6:$A$405,A50)&gt;1,"ID EN DOUBLE",IF(AND(B50="",C50&lt;&gt;"Client"),"PAS DE SUIVANT",IF(AND(B50&lt;&gt;"",COUNTIF($A$6:$A$405,B50)=0),"SUIVANT INCONNU","OK"))))</f>
        <v/>
      </c>
    </row>
    <row r="51">
      <c r="A51" s="19" t="inlineStr">
        <is>
          <t>W2-M00</t>
        </is>
      </c>
      <c r="B51" s="20" t="inlineStr">
        <is>
          <t>P2-M10</t>
        </is>
      </c>
      <c r="C51" s="20" t="inlineStr">
        <is>
          <t>Stock</t>
        </is>
      </c>
      <c r="D51" s="20" t="inlineStr">
        <is>
          <t>Stock lopins alu</t>
        </is>
      </c>
      <c r="E51" s="20" t="n">
        <v>2</v>
      </c>
      <c r="F51" s="20" t="inlineStr">
        <is>
          <t>Moyeu arrière</t>
        </is>
      </c>
      <c r="G51" s="20" t="inlineStr">
        <is>
          <t>Usinage</t>
        </is>
      </c>
      <c r="H51" s="20" t="n"/>
      <c r="I51" s="20" t="n"/>
      <c r="J51" s="21" t="n"/>
      <c r="K51" s="21" t="n"/>
      <c r="L51" s="20" t="n"/>
      <c r="M51" s="22" t="n">
        <v>600</v>
      </c>
      <c r="N51" s="22" t="n">
        <v>800</v>
      </c>
      <c r="O51" s="22" t="n"/>
      <c r="P51" s="20" t="n"/>
      <c r="Q51" s="20" t="n"/>
      <c r="R51" s="20" t="inlineStr">
        <is>
          <t>tubes_alu</t>
        </is>
      </c>
      <c r="S51" s="20" t="n"/>
      <c r="T51" s="14">
        <f>IF(A51="","",IF(C51="Client",N(O51),IFERROR(INDEX($T$6:$T$405,MATCH(B51,$A$6:$A$405,0))*IF(P51="",1,P51),"")))</f>
        <v/>
      </c>
      <c r="U51" s="15">
        <f>IF(OR(T51="",T51=0),"",Ouverture_min/T51)</f>
        <v/>
      </c>
      <c r="V51" s="15">
        <f>IF(OR(H51="",C51&lt;&gt;"Processus"),"",H51/MAX(1,N(Q51)))</f>
        <v/>
      </c>
      <c r="W51" s="16">
        <f>IF(AND(C51="Stock",N(T51)&gt;0),N(M51)/T51,"")</f>
        <v/>
      </c>
      <c r="X51" s="17">
        <f>IF(OR(V51="",U51=""),"",V51/(U51*IF(J51="",1,J51)))</f>
        <v/>
      </c>
      <c r="Y51" s="18">
        <f>IF(AND(V51&lt;&gt;"",U51&lt;&gt;""),IF(V51&gt;U51,"GOULOT",""),"")</f>
        <v/>
      </c>
      <c r="Z51" s="18">
        <f>IF(AND(J51&lt;&gt;"",C51="Processus"),IF(J51&lt;Seuil_TRS,"TRS BAS",""),"")</f>
        <v/>
      </c>
      <c r="AA51" s="18">
        <f>IF(AND(C51="Stock",N51&lt;&gt;""),IF(N(M51)&gt;N51,"SURSTOCK",""),"")</f>
        <v/>
      </c>
      <c r="AB51" s="18">
        <f>IF(A51="","",IF(COUNTIF($A$6:$A$405,A51)&gt;1,"ID EN DOUBLE",IF(AND(B51="",C51&lt;&gt;"Client"),"PAS DE SUIVANT",IF(AND(B51&lt;&gt;"",COUNTIF($A$6:$A$405,B51)=0),"SUIVANT INCONNU","OK"))))</f>
        <v/>
      </c>
    </row>
    <row r="52">
      <c r="A52" s="10" t="inlineStr">
        <is>
          <t>P2-M10</t>
        </is>
      </c>
      <c r="B52" s="11" t="inlineStr">
        <is>
          <t>P2-M20</t>
        </is>
      </c>
      <c r="C52" s="11" t="inlineStr">
        <is>
          <t>Processus</t>
        </is>
      </c>
      <c r="D52" s="11" t="inlineStr">
        <is>
          <t>Tournage corps de moyeu</t>
        </is>
      </c>
      <c r="E52" s="11" t="n">
        <v>2</v>
      </c>
      <c r="F52" s="11" t="inlineStr">
        <is>
          <t>Moyeu arrière</t>
        </is>
      </c>
      <c r="G52" s="11" t="inlineStr">
        <is>
          <t>Usinage</t>
        </is>
      </c>
      <c r="H52" s="11" t="n">
        <v>6</v>
      </c>
      <c r="I52" s="11" t="n">
        <v>40</v>
      </c>
      <c r="J52" s="12" t="n">
        <v>0.8100000000000001</v>
      </c>
      <c r="K52" s="12" t="n">
        <v>0.006</v>
      </c>
      <c r="L52" s="11" t="n">
        <v>1</v>
      </c>
      <c r="M52" s="13" t="n"/>
      <c r="N52" s="13" t="n"/>
      <c r="O52" s="13" t="n"/>
      <c r="P52" s="11" t="n"/>
      <c r="Q52" s="11" t="n"/>
      <c r="R52" s="11" t="inlineStr">
        <is>
          <t>moyeu_arriere</t>
        </is>
      </c>
      <c r="S52" s="11" t="n"/>
      <c r="T52" s="14">
        <f>IF(A52="","",IF(C52="Client",N(O52),IFERROR(INDEX($T$6:$T$405,MATCH(B52,$A$6:$A$405,0))*IF(P52="",1,P52),"")))</f>
        <v/>
      </c>
      <c r="U52" s="15">
        <f>IF(OR(T52="",T52=0),"",Ouverture_min/T52)</f>
        <v/>
      </c>
      <c r="V52" s="15">
        <f>IF(OR(H52="",C52&lt;&gt;"Processus"),"",H52/MAX(1,N(Q52)))</f>
        <v/>
      </c>
      <c r="W52" s="16">
        <f>IF(AND(C52="Stock",N(T52)&gt;0),N(M52)/T52,"")</f>
        <v/>
      </c>
      <c r="X52" s="17">
        <f>IF(OR(V52="",U52=""),"",V52/(U52*IF(J52="",1,J52)))</f>
        <v/>
      </c>
      <c r="Y52" s="18">
        <f>IF(AND(V52&lt;&gt;"",U52&lt;&gt;""),IF(V52&gt;U52,"GOULOT",""),"")</f>
        <v/>
      </c>
      <c r="Z52" s="18">
        <f>IF(AND(J52&lt;&gt;"",C52="Processus"),IF(J52&lt;Seuil_TRS,"TRS BAS",""),"")</f>
        <v/>
      </c>
      <c r="AA52" s="18">
        <f>IF(AND(C52="Stock",N52&lt;&gt;""),IF(N(M52)&gt;N52,"SURSTOCK",""),"")</f>
        <v/>
      </c>
      <c r="AB52" s="18">
        <f>IF(A52="","",IF(COUNTIF($A$6:$A$405,A52)&gt;1,"ID EN DOUBLE",IF(AND(B52="",C52&lt;&gt;"Client"),"PAS DE SUIVANT",IF(AND(B52&lt;&gt;"",COUNTIF($A$6:$A$405,B52)=0),"SUIVANT INCONNU","OK"))))</f>
        <v/>
      </c>
    </row>
    <row r="53">
      <c r="A53" s="19" t="inlineStr">
        <is>
          <t>P2-M20</t>
        </is>
      </c>
      <c r="B53" s="20" t="inlineStr">
        <is>
          <t>P2-M30</t>
        </is>
      </c>
      <c r="C53" s="20" t="inlineStr">
        <is>
          <t>Processus</t>
        </is>
      </c>
      <c r="D53" s="20" t="inlineStr">
        <is>
          <t>Fraisage des flasques</t>
        </is>
      </c>
      <c r="E53" s="20" t="n">
        <v>2</v>
      </c>
      <c r="F53" s="20" t="inlineStr">
        <is>
          <t>Moyeu arrière</t>
        </is>
      </c>
      <c r="G53" s="20" t="inlineStr">
        <is>
          <t>Usinage</t>
        </is>
      </c>
      <c r="H53" s="20" t="n">
        <v>4</v>
      </c>
      <c r="I53" s="20" t="n">
        <v>30</v>
      </c>
      <c r="J53" s="21" t="n">
        <v>0.83</v>
      </c>
      <c r="K53" s="21" t="n">
        <v>0.004</v>
      </c>
      <c r="L53" s="20" t="n">
        <v>1</v>
      </c>
      <c r="M53" s="22" t="n"/>
      <c r="N53" s="22" t="n"/>
      <c r="O53" s="22" t="n"/>
      <c r="P53" s="20" t="n"/>
      <c r="Q53" s="20" t="n"/>
      <c r="R53" s="20" t="inlineStr">
        <is>
          <t>moyeu_arriere</t>
        </is>
      </c>
      <c r="S53" s="20" t="n"/>
      <c r="T53" s="14">
        <f>IF(A53="","",IF(C53="Client",N(O53),IFERROR(INDEX($T$6:$T$405,MATCH(B53,$A$6:$A$405,0))*IF(P53="",1,P53),"")))</f>
        <v/>
      </c>
      <c r="U53" s="15">
        <f>IF(OR(T53="",T53=0),"",Ouverture_min/T53)</f>
        <v/>
      </c>
      <c r="V53" s="15">
        <f>IF(OR(H53="",C53&lt;&gt;"Processus"),"",H53/MAX(1,N(Q53)))</f>
        <v/>
      </c>
      <c r="W53" s="16">
        <f>IF(AND(C53="Stock",N(T53)&gt;0),N(M53)/T53,"")</f>
        <v/>
      </c>
      <c r="X53" s="17">
        <f>IF(OR(V53="",U53=""),"",V53/(U53*IF(J53="",1,J53)))</f>
        <v/>
      </c>
      <c r="Y53" s="18">
        <f>IF(AND(V53&lt;&gt;"",U53&lt;&gt;""),IF(V53&gt;U53,"GOULOT",""),"")</f>
        <v/>
      </c>
      <c r="Z53" s="18">
        <f>IF(AND(J53&lt;&gt;"",C53="Processus"),IF(J53&lt;Seuil_TRS,"TRS BAS",""),"")</f>
        <v/>
      </c>
      <c r="AA53" s="18">
        <f>IF(AND(C53="Stock",N53&lt;&gt;""),IF(N(M53)&gt;N53,"SURSTOCK",""),"")</f>
        <v/>
      </c>
      <c r="AB53" s="18">
        <f>IF(A53="","",IF(COUNTIF($A$6:$A$405,A53)&gt;1,"ID EN DOUBLE",IF(AND(B53="",C53&lt;&gt;"Client"),"PAS DE SUIVANT",IF(AND(B53&lt;&gt;"",COUNTIF($A$6:$A$405,B53)=0),"SUIVANT INCONNU","OK"))))</f>
        <v/>
      </c>
    </row>
    <row r="54">
      <c r="A54" s="10" t="inlineStr">
        <is>
          <t>P2-M30</t>
        </is>
      </c>
      <c r="B54" s="11" t="inlineStr">
        <is>
          <t>W2-M30</t>
        </is>
      </c>
      <c r="C54" s="11" t="inlineStr">
        <is>
          <t>Processus</t>
        </is>
      </c>
      <c r="D54" s="11" t="inlineStr">
        <is>
          <t>Anodisation</t>
        </is>
      </c>
      <c r="E54" s="11" t="n">
        <v>2</v>
      </c>
      <c r="F54" s="11" t="inlineStr">
        <is>
          <t>Moyeu arrière</t>
        </is>
      </c>
      <c r="G54" s="11" t="inlineStr">
        <is>
          <t>Traitement de surface</t>
        </is>
      </c>
      <c r="H54" s="11" t="n">
        <v>1.5</v>
      </c>
      <c r="I54" s="11" t="n">
        <v>20</v>
      </c>
      <c r="J54" s="12" t="n">
        <v>0.88</v>
      </c>
      <c r="K54" s="12" t="n">
        <v>0.01</v>
      </c>
      <c r="L54" s="11" t="n">
        <v>1</v>
      </c>
      <c r="M54" s="13" t="n"/>
      <c r="N54" s="13" t="n"/>
      <c r="O54" s="13" t="n"/>
      <c r="P54" s="11" t="n"/>
      <c r="Q54" s="11" t="n"/>
      <c r="R54" s="11" t="inlineStr">
        <is>
          <t>moyeu_arriere</t>
        </is>
      </c>
      <c r="S54" s="11" t="n"/>
      <c r="T54" s="14">
        <f>IF(A54="","",IF(C54="Client",N(O54),IFERROR(INDEX($T$6:$T$405,MATCH(B54,$A$6:$A$405,0))*IF(P54="",1,P54),"")))</f>
        <v/>
      </c>
      <c r="U54" s="15">
        <f>IF(OR(T54="",T54=0),"",Ouverture_min/T54)</f>
        <v/>
      </c>
      <c r="V54" s="15">
        <f>IF(OR(H54="",C54&lt;&gt;"Processus"),"",H54/MAX(1,N(Q54)))</f>
        <v/>
      </c>
      <c r="W54" s="16">
        <f>IF(AND(C54="Stock",N(T54)&gt;0),N(M54)/T54,"")</f>
        <v/>
      </c>
      <c r="X54" s="17">
        <f>IF(OR(V54="",U54=""),"",V54/(U54*IF(J54="",1,J54)))</f>
        <v/>
      </c>
      <c r="Y54" s="18">
        <f>IF(AND(V54&lt;&gt;"",U54&lt;&gt;""),IF(V54&gt;U54,"GOULOT",""),"")</f>
        <v/>
      </c>
      <c r="Z54" s="18">
        <f>IF(AND(J54&lt;&gt;"",C54="Processus"),IF(J54&lt;Seuil_TRS,"TRS BAS",""),"")</f>
        <v/>
      </c>
      <c r="AA54" s="18">
        <f>IF(AND(C54="Stock",N54&lt;&gt;""),IF(N(M54)&gt;N54,"SURSTOCK",""),"")</f>
        <v/>
      </c>
      <c r="AB54" s="18">
        <f>IF(A54="","",IF(COUNTIF($A$6:$A$405,A54)&gt;1,"ID EN DOUBLE",IF(AND(B54="",C54&lt;&gt;"Client"),"PAS DE SUIVANT",IF(AND(B54&lt;&gt;"",COUNTIF($A$6:$A$405,B54)=0),"SUIVANT INCONNU","OK"))))</f>
        <v/>
      </c>
    </row>
    <row r="55">
      <c r="A55" s="19" t="inlineStr">
        <is>
          <t>W2-M30</t>
        </is>
      </c>
      <c r="B55" s="20" t="inlineStr">
        <is>
          <t>P2-M40</t>
        </is>
      </c>
      <c r="C55" s="20" t="inlineStr">
        <is>
          <t>Stock</t>
        </is>
      </c>
      <c r="D55" s="20" t="inlineStr">
        <is>
          <t>Moyeux anodisés</t>
        </is>
      </c>
      <c r="E55" s="20" t="n">
        <v>2</v>
      </c>
      <c r="F55" s="20" t="inlineStr">
        <is>
          <t>Moyeu arrière</t>
        </is>
      </c>
      <c r="G55" s="20" t="inlineStr">
        <is>
          <t>Usinage</t>
        </is>
      </c>
      <c r="H55" s="20" t="n"/>
      <c r="I55" s="20" t="n"/>
      <c r="J55" s="21" t="n"/>
      <c r="K55" s="21" t="n"/>
      <c r="L55" s="20" t="n"/>
      <c r="M55" s="22" t="n">
        <v>90</v>
      </c>
      <c r="N55" s="22" t="n">
        <v>60</v>
      </c>
      <c r="O55" s="22" t="n"/>
      <c r="P55" s="20" t="n"/>
      <c r="Q55" s="20" t="n"/>
      <c r="R55" s="20" t="inlineStr">
        <is>
          <t>moyeu_arriere</t>
        </is>
      </c>
      <c r="S55" s="20" t="n"/>
      <c r="T55" s="14">
        <f>IF(A55="","",IF(C55="Client",N(O55),IFERROR(INDEX($T$6:$T$405,MATCH(B55,$A$6:$A$405,0))*IF(P55="",1,P55),"")))</f>
        <v/>
      </c>
      <c r="U55" s="15">
        <f>IF(OR(T55="",T55=0),"",Ouverture_min/T55)</f>
        <v/>
      </c>
      <c r="V55" s="15">
        <f>IF(OR(H55="",C55&lt;&gt;"Processus"),"",H55/MAX(1,N(Q55)))</f>
        <v/>
      </c>
      <c r="W55" s="16">
        <f>IF(AND(C55="Stock",N(T55)&gt;0),N(M55)/T55,"")</f>
        <v/>
      </c>
      <c r="X55" s="17">
        <f>IF(OR(V55="",U55=""),"",V55/(U55*IF(J55="",1,J55)))</f>
        <v/>
      </c>
      <c r="Y55" s="18">
        <f>IF(AND(V55&lt;&gt;"",U55&lt;&gt;""),IF(V55&gt;U55,"GOULOT",""),"")</f>
        <v/>
      </c>
      <c r="Z55" s="18">
        <f>IF(AND(J55&lt;&gt;"",C55="Processus"),IF(J55&lt;Seuil_TRS,"TRS BAS",""),"")</f>
        <v/>
      </c>
      <c r="AA55" s="18">
        <f>IF(AND(C55="Stock",N55&lt;&gt;""),IF(N(M55)&gt;N55,"SURSTOCK",""),"")</f>
        <v/>
      </c>
      <c r="AB55" s="18">
        <f>IF(A55="","",IF(COUNTIF($A$6:$A$405,A55)&gt;1,"ID EN DOUBLE",IF(AND(B55="",C55&lt;&gt;"Client"),"PAS DE SUIVANT",IF(AND(B55&lt;&gt;"",COUNTIF($A$6:$A$405,B55)=0),"SUIVANT INCONNU","OK"))))</f>
        <v/>
      </c>
    </row>
    <row r="56">
      <c r="A56" s="10" t="inlineStr">
        <is>
          <t>P2-M40</t>
        </is>
      </c>
      <c r="B56" s="11" t="inlineStr">
        <is>
          <t>P1-R10</t>
        </is>
      </c>
      <c r="C56" s="11" t="inlineStr">
        <is>
          <t>Processus</t>
        </is>
      </c>
      <c r="D56" s="11" t="inlineStr">
        <is>
          <t>Assemblage moyeu arrière</t>
        </is>
      </c>
      <c r="E56" s="11" t="n">
        <v>2</v>
      </c>
      <c r="F56" s="11" t="inlineStr">
        <is>
          <t>Moyeu arrière</t>
        </is>
      </c>
      <c r="G56" s="11" t="inlineStr">
        <is>
          <t>Montage SE</t>
        </is>
      </c>
      <c r="H56" s="11" t="n">
        <v>5</v>
      </c>
      <c r="I56" s="11" t="n">
        <v>5</v>
      </c>
      <c r="J56" s="12" t="n">
        <v>0.9</v>
      </c>
      <c r="K56" s="12" t="n">
        <v>0.003</v>
      </c>
      <c r="L56" s="11" t="n">
        <v>1</v>
      </c>
      <c r="M56" s="13" t="n"/>
      <c r="N56" s="13" t="n"/>
      <c r="O56" s="13" t="n"/>
      <c r="P56" s="11" t="n"/>
      <c r="Q56" s="11" t="n"/>
      <c r="R56" s="11" t="inlineStr">
        <is>
          <t>moyeu_arriere</t>
        </is>
      </c>
      <c r="S56" s="11" t="n"/>
      <c r="T56" s="14">
        <f>IF(A56="","",IF(C56="Client",N(O56),IFERROR(INDEX($T$6:$T$405,MATCH(B56,$A$6:$A$405,0))*IF(P56="",1,P56),"")))</f>
        <v/>
      </c>
      <c r="U56" s="15">
        <f>IF(OR(T56="",T56=0),"",Ouverture_min/T56)</f>
        <v/>
      </c>
      <c r="V56" s="15">
        <f>IF(OR(H56="",C56&lt;&gt;"Processus"),"",H56/MAX(1,N(Q56)))</f>
        <v/>
      </c>
      <c r="W56" s="16">
        <f>IF(AND(C56="Stock",N(T56)&gt;0),N(M56)/T56,"")</f>
        <v/>
      </c>
      <c r="X56" s="17">
        <f>IF(OR(V56="",U56=""),"",V56/(U56*IF(J56="",1,J56)))</f>
        <v/>
      </c>
      <c r="Y56" s="18">
        <f>IF(AND(V56&lt;&gt;"",U56&lt;&gt;""),IF(V56&gt;U56,"GOULOT",""),"")</f>
        <v/>
      </c>
      <c r="Z56" s="18">
        <f>IF(AND(J56&lt;&gt;"",C56="Processus"),IF(J56&lt;Seuil_TRS,"TRS BAS",""),"")</f>
        <v/>
      </c>
      <c r="AA56" s="18">
        <f>IF(AND(C56="Stock",N56&lt;&gt;""),IF(N(M56)&gt;N56,"SURSTOCK",""),"")</f>
        <v/>
      </c>
      <c r="AB56" s="18">
        <f>IF(A56="","",IF(COUNTIF($A$6:$A$405,A56)&gt;1,"ID EN DOUBLE",IF(AND(B56="",C56&lt;&gt;"Client"),"PAS DE SUIVANT",IF(AND(B56&lt;&gt;"",COUNTIF($A$6:$A$405,B56)=0),"SUIVANT INCONNU","OK"))))</f>
        <v/>
      </c>
    </row>
    <row r="57">
      <c r="A57" s="19" t="inlineStr">
        <is>
          <t>F2-ALV</t>
        </is>
      </c>
      <c r="B57" s="20" t="inlineStr">
        <is>
          <t>P2-N10</t>
        </is>
      </c>
      <c r="C57" s="20" t="inlineStr">
        <is>
          <t>Fournisseur</t>
        </is>
      </c>
      <c r="D57" s="20" t="inlineStr">
        <is>
          <t>Fournisseur barres alu (AV)</t>
        </is>
      </c>
      <c r="E57" s="20" t="n">
        <v>2</v>
      </c>
      <c r="F57" s="20" t="inlineStr">
        <is>
          <t>Moyeu avant</t>
        </is>
      </c>
      <c r="G57" s="20" t="inlineStr">
        <is>
          <t>Achats</t>
        </is>
      </c>
      <c r="H57" s="20" t="n"/>
      <c r="I57" s="20" t="n"/>
      <c r="J57" s="21" t="n"/>
      <c r="K57" s="21" t="n"/>
      <c r="L57" s="20" t="n"/>
      <c r="M57" s="22" t="n"/>
      <c r="N57" s="22" t="n"/>
      <c r="O57" s="22" t="n"/>
      <c r="P57" s="20" t="n"/>
      <c r="Q57" s="20" t="n"/>
      <c r="R57" s="20" t="inlineStr">
        <is>
          <t>tubes_alu</t>
        </is>
      </c>
      <c r="S57" s="20" t="n"/>
      <c r="T57" s="14">
        <f>IF(A57="","",IF(C57="Client",N(O57),IFERROR(INDEX($T$6:$T$405,MATCH(B57,$A$6:$A$405,0))*IF(P57="",1,P57),"")))</f>
        <v/>
      </c>
      <c r="U57" s="15">
        <f>IF(OR(T57="",T57=0),"",Ouverture_min/T57)</f>
        <v/>
      </c>
      <c r="V57" s="15">
        <f>IF(OR(H57="",C57&lt;&gt;"Processus"),"",H57/MAX(1,N(Q57)))</f>
        <v/>
      </c>
      <c r="W57" s="16">
        <f>IF(AND(C57="Stock",N(T57)&gt;0),N(M57)/T57,"")</f>
        <v/>
      </c>
      <c r="X57" s="17">
        <f>IF(OR(V57="",U57=""),"",V57/(U57*IF(J57="",1,J57)))</f>
        <v/>
      </c>
      <c r="Y57" s="18">
        <f>IF(AND(V57&lt;&gt;"",U57&lt;&gt;""),IF(V57&gt;U57,"GOULOT",""),"")</f>
        <v/>
      </c>
      <c r="Z57" s="18">
        <f>IF(AND(J57&lt;&gt;"",C57="Processus"),IF(J57&lt;Seuil_TRS,"TRS BAS",""),"")</f>
        <v/>
      </c>
      <c r="AA57" s="18">
        <f>IF(AND(C57="Stock",N57&lt;&gt;""),IF(N(M57)&gt;N57,"SURSTOCK",""),"")</f>
        <v/>
      </c>
      <c r="AB57" s="18">
        <f>IF(A57="","",IF(COUNTIF($A$6:$A$405,A57)&gt;1,"ID EN DOUBLE",IF(AND(B57="",C57&lt;&gt;"Client"),"PAS DE SUIVANT",IF(AND(B57&lt;&gt;"",COUNTIF($A$6:$A$405,B57)=0),"SUIVANT INCONNU","OK"))))</f>
        <v/>
      </c>
    </row>
    <row r="58">
      <c r="A58" s="10" t="inlineStr">
        <is>
          <t>P2-N10</t>
        </is>
      </c>
      <c r="B58" s="11" t="inlineStr">
        <is>
          <t>P2-N20</t>
        </is>
      </c>
      <c r="C58" s="11" t="inlineStr">
        <is>
          <t>Processus</t>
        </is>
      </c>
      <c r="D58" s="11" t="inlineStr">
        <is>
          <t>Tournage moyeu avant</t>
        </is>
      </c>
      <c r="E58" s="11" t="n">
        <v>2</v>
      </c>
      <c r="F58" s="11" t="inlineStr">
        <is>
          <t>Moyeu avant</t>
        </is>
      </c>
      <c r="G58" s="11" t="inlineStr">
        <is>
          <t>Usinage</t>
        </is>
      </c>
      <c r="H58" s="11" t="n">
        <v>4.5</v>
      </c>
      <c r="I58" s="11" t="n">
        <v>40</v>
      </c>
      <c r="J58" s="12" t="n">
        <v>0.84</v>
      </c>
      <c r="K58" s="12" t="n">
        <v>0.005</v>
      </c>
      <c r="L58" s="11" t="n">
        <v>1</v>
      </c>
      <c r="M58" s="13" t="n"/>
      <c r="N58" s="13" t="n"/>
      <c r="O58" s="13" t="n"/>
      <c r="P58" s="11" t="n"/>
      <c r="Q58" s="11" t="n"/>
      <c r="R58" s="11" t="inlineStr">
        <is>
          <t>moyeu_avant</t>
        </is>
      </c>
      <c r="S58" s="11" t="n"/>
      <c r="T58" s="14">
        <f>IF(A58="","",IF(C58="Client",N(O58),IFERROR(INDEX($T$6:$T$405,MATCH(B58,$A$6:$A$405,0))*IF(P58="",1,P58),"")))</f>
        <v/>
      </c>
      <c r="U58" s="15">
        <f>IF(OR(T58="",T58=0),"",Ouverture_min/T58)</f>
        <v/>
      </c>
      <c r="V58" s="15">
        <f>IF(OR(H58="",C58&lt;&gt;"Processus"),"",H58/MAX(1,N(Q58)))</f>
        <v/>
      </c>
      <c r="W58" s="16">
        <f>IF(AND(C58="Stock",N(T58)&gt;0),N(M58)/T58,"")</f>
        <v/>
      </c>
      <c r="X58" s="17">
        <f>IF(OR(V58="",U58=""),"",V58/(U58*IF(J58="",1,J58)))</f>
        <v/>
      </c>
      <c r="Y58" s="18">
        <f>IF(AND(V58&lt;&gt;"",U58&lt;&gt;""),IF(V58&gt;U58,"GOULOT",""),"")</f>
        <v/>
      </c>
      <c r="Z58" s="18">
        <f>IF(AND(J58&lt;&gt;"",C58="Processus"),IF(J58&lt;Seuil_TRS,"TRS BAS",""),"")</f>
        <v/>
      </c>
      <c r="AA58" s="18">
        <f>IF(AND(C58="Stock",N58&lt;&gt;""),IF(N(M58)&gt;N58,"SURSTOCK",""),"")</f>
        <v/>
      </c>
      <c r="AB58" s="18">
        <f>IF(A58="","",IF(COUNTIF($A$6:$A$405,A58)&gt;1,"ID EN DOUBLE",IF(AND(B58="",C58&lt;&gt;"Client"),"PAS DE SUIVANT",IF(AND(B58&lt;&gt;"",COUNTIF($A$6:$A$405,B58)=0),"SUIVANT INCONNU","OK"))))</f>
        <v/>
      </c>
    </row>
    <row r="59">
      <c r="A59" s="19" t="inlineStr">
        <is>
          <t>P2-N20</t>
        </is>
      </c>
      <c r="B59" s="20" t="inlineStr">
        <is>
          <t>P1-V10</t>
        </is>
      </c>
      <c r="C59" s="20" t="inlineStr">
        <is>
          <t>Processus</t>
        </is>
      </c>
      <c r="D59" s="20" t="inlineStr">
        <is>
          <t>Assemblage moyeu avant</t>
        </is>
      </c>
      <c r="E59" s="20" t="n">
        <v>2</v>
      </c>
      <c r="F59" s="20" t="inlineStr">
        <is>
          <t>Moyeu avant</t>
        </is>
      </c>
      <c r="G59" s="20" t="inlineStr">
        <is>
          <t>Montage SE</t>
        </is>
      </c>
      <c r="H59" s="20" t="n">
        <v>3</v>
      </c>
      <c r="I59" s="20" t="n">
        <v>5</v>
      </c>
      <c r="J59" s="21" t="n">
        <v>0.92</v>
      </c>
      <c r="K59" s="21" t="n">
        <v>0.002</v>
      </c>
      <c r="L59" s="20" t="n">
        <v>1</v>
      </c>
      <c r="M59" s="22" t="n"/>
      <c r="N59" s="22" t="n"/>
      <c r="O59" s="22" t="n"/>
      <c r="P59" s="20" t="n"/>
      <c r="Q59" s="20" t="n"/>
      <c r="R59" s="20" t="inlineStr">
        <is>
          <t>moyeu_avant</t>
        </is>
      </c>
      <c r="S59" s="20" t="n"/>
      <c r="T59" s="14">
        <f>IF(A59="","",IF(C59="Client",N(O59),IFERROR(INDEX($T$6:$T$405,MATCH(B59,$A$6:$A$405,0))*IF(P59="",1,P59),"")))</f>
        <v/>
      </c>
      <c r="U59" s="15">
        <f>IF(OR(T59="",T59=0),"",Ouverture_min/T59)</f>
        <v/>
      </c>
      <c r="V59" s="15">
        <f>IF(OR(H59="",C59&lt;&gt;"Processus"),"",H59/MAX(1,N(Q59)))</f>
        <v/>
      </c>
      <c r="W59" s="16">
        <f>IF(AND(C59="Stock",N(T59)&gt;0),N(M59)/T59,"")</f>
        <v/>
      </c>
      <c r="X59" s="17">
        <f>IF(OR(V59="",U59=""),"",V59/(U59*IF(J59="",1,J59)))</f>
        <v/>
      </c>
      <c r="Y59" s="18">
        <f>IF(AND(V59&lt;&gt;"",U59&lt;&gt;""),IF(V59&gt;U59,"GOULOT",""),"")</f>
        <v/>
      </c>
      <c r="Z59" s="18">
        <f>IF(AND(J59&lt;&gt;"",C59="Processus"),IF(J59&lt;Seuil_TRS,"TRS BAS",""),"")</f>
        <v/>
      </c>
      <c r="AA59" s="18">
        <f>IF(AND(C59="Stock",N59&lt;&gt;""),IF(N(M59)&gt;N59,"SURSTOCK",""),"")</f>
        <v/>
      </c>
      <c r="AB59" s="18">
        <f>IF(A59="","",IF(COUNTIF($A$6:$A$405,A59)&gt;1,"ID EN DOUBLE",IF(AND(B59="",C59&lt;&gt;"Client"),"PAS DE SUIVANT",IF(AND(B59&lt;&gt;"",COUNTIF($A$6:$A$405,B59)=0),"SUIVANT INCONNU","OK"))))</f>
        <v/>
      </c>
    </row>
    <row r="60">
      <c r="A60" s="10" t="inlineStr">
        <is>
          <t>F2-JDI</t>
        </is>
      </c>
      <c r="B60" s="11" t="inlineStr">
        <is>
          <t>P2-D10</t>
        </is>
      </c>
      <c r="C60" s="11" t="inlineStr">
        <is>
          <t>Fournisseur</t>
        </is>
      </c>
      <c r="D60" s="11" t="inlineStr">
        <is>
          <t>Fournisseur ébauches de cuvettes</t>
        </is>
      </c>
      <c r="E60" s="11" t="n">
        <v>2</v>
      </c>
      <c r="F60" s="11" t="inlineStr">
        <is>
          <t>Jeu de direction</t>
        </is>
      </c>
      <c r="G60" s="11" t="inlineStr">
        <is>
          <t>Achats</t>
        </is>
      </c>
      <c r="H60" s="11" t="n"/>
      <c r="I60" s="11" t="n"/>
      <c r="J60" s="12" t="n"/>
      <c r="K60" s="12" t="n"/>
      <c r="L60" s="11" t="n"/>
      <c r="M60" s="13" t="n"/>
      <c r="N60" s="13" t="n"/>
      <c r="O60" s="13" t="n"/>
      <c r="P60" s="11" t="n"/>
      <c r="Q60" s="11" t="n"/>
      <c r="R60" s="11" t="inlineStr">
        <is>
          <t>jeu_direction</t>
        </is>
      </c>
      <c r="S60" s="11" t="n"/>
      <c r="T60" s="14">
        <f>IF(A60="","",IF(C60="Client",N(O60),IFERROR(INDEX($T$6:$T$405,MATCH(B60,$A$6:$A$405,0))*IF(P60="",1,P60),"")))</f>
        <v/>
      </c>
      <c r="U60" s="15">
        <f>IF(OR(T60="",T60=0),"",Ouverture_min/T60)</f>
        <v/>
      </c>
      <c r="V60" s="15">
        <f>IF(OR(H60="",C60&lt;&gt;"Processus"),"",H60/MAX(1,N(Q60)))</f>
        <v/>
      </c>
      <c r="W60" s="16">
        <f>IF(AND(C60="Stock",N(T60)&gt;0),N(M60)/T60,"")</f>
        <v/>
      </c>
      <c r="X60" s="17">
        <f>IF(OR(V60="",U60=""),"",V60/(U60*IF(J60="",1,J60)))</f>
        <v/>
      </c>
      <c r="Y60" s="18">
        <f>IF(AND(V60&lt;&gt;"",U60&lt;&gt;""),IF(V60&gt;U60,"GOULOT",""),"")</f>
        <v/>
      </c>
      <c r="Z60" s="18">
        <f>IF(AND(J60&lt;&gt;"",C60="Processus"),IF(J60&lt;Seuil_TRS,"TRS BAS",""),"")</f>
        <v/>
      </c>
      <c r="AA60" s="18">
        <f>IF(AND(C60="Stock",N60&lt;&gt;""),IF(N(M60)&gt;N60,"SURSTOCK",""),"")</f>
        <v/>
      </c>
      <c r="AB60" s="18">
        <f>IF(A60="","",IF(COUNTIF($A$6:$A$405,A60)&gt;1,"ID EN DOUBLE",IF(AND(B60="",C60&lt;&gt;"Client"),"PAS DE SUIVANT",IF(AND(B60&lt;&gt;"",COUNTIF($A$6:$A$405,B60)=0),"SUIVANT INCONNU","OK"))))</f>
        <v/>
      </c>
    </row>
    <row r="61">
      <c r="A61" s="19" t="inlineStr">
        <is>
          <t>P2-D10</t>
        </is>
      </c>
      <c r="B61" s="20" t="inlineStr">
        <is>
          <t>P2-D20</t>
        </is>
      </c>
      <c r="C61" s="20" t="inlineStr">
        <is>
          <t>Processus</t>
        </is>
      </c>
      <c r="D61" s="20" t="inlineStr">
        <is>
          <t>Usinage des cuvettes</t>
        </is>
      </c>
      <c r="E61" s="20" t="n">
        <v>2</v>
      </c>
      <c r="F61" s="20" t="inlineStr">
        <is>
          <t>Jeu de direction</t>
        </is>
      </c>
      <c r="G61" s="20" t="inlineStr">
        <is>
          <t>Usinage</t>
        </is>
      </c>
      <c r="H61" s="20" t="n">
        <v>2.5</v>
      </c>
      <c r="I61" s="20" t="n">
        <v>25</v>
      </c>
      <c r="J61" s="21" t="n">
        <v>0.86</v>
      </c>
      <c r="K61" s="21" t="n">
        <v>0.004</v>
      </c>
      <c r="L61" s="20" t="n">
        <v>1</v>
      </c>
      <c r="M61" s="22" t="n"/>
      <c r="N61" s="22" t="n"/>
      <c r="O61" s="22" t="n"/>
      <c r="P61" s="20" t="n"/>
      <c r="Q61" s="20" t="n"/>
      <c r="R61" s="20" t="inlineStr">
        <is>
          <t>jeu_direction</t>
        </is>
      </c>
      <c r="S61" s="20" t="n"/>
      <c r="T61" s="14">
        <f>IF(A61="","",IF(C61="Client",N(O61),IFERROR(INDEX($T$6:$T$405,MATCH(B61,$A$6:$A$405,0))*IF(P61="",1,P61),"")))</f>
        <v/>
      </c>
      <c r="U61" s="15">
        <f>IF(OR(T61="",T61=0),"",Ouverture_min/T61)</f>
        <v/>
      </c>
      <c r="V61" s="15">
        <f>IF(OR(H61="",C61&lt;&gt;"Processus"),"",H61/MAX(1,N(Q61)))</f>
        <v/>
      </c>
      <c r="W61" s="16">
        <f>IF(AND(C61="Stock",N(T61)&gt;0),N(M61)/T61,"")</f>
        <v/>
      </c>
      <c r="X61" s="17">
        <f>IF(OR(V61="",U61=""),"",V61/(U61*IF(J61="",1,J61)))</f>
        <v/>
      </c>
      <c r="Y61" s="18">
        <f>IF(AND(V61&lt;&gt;"",U61&lt;&gt;""),IF(V61&gt;U61,"GOULOT",""),"")</f>
        <v/>
      </c>
      <c r="Z61" s="18">
        <f>IF(AND(J61&lt;&gt;"",C61="Processus"),IF(J61&lt;Seuil_TRS,"TRS BAS",""),"")</f>
        <v/>
      </c>
      <c r="AA61" s="18">
        <f>IF(AND(C61="Stock",N61&lt;&gt;""),IF(N(M61)&gt;N61,"SURSTOCK",""),"")</f>
        <v/>
      </c>
      <c r="AB61" s="18">
        <f>IF(A61="","",IF(COUNTIF($A$6:$A$405,A61)&gt;1,"ID EN DOUBLE",IF(AND(B61="",C61&lt;&gt;"Client"),"PAS DE SUIVANT",IF(AND(B61&lt;&gt;"",COUNTIF($A$6:$A$405,B61)=0),"SUIVANT INCONNU","OK"))))</f>
        <v/>
      </c>
    </row>
    <row r="62">
      <c r="A62" s="10" t="inlineStr">
        <is>
          <t>P2-D20</t>
        </is>
      </c>
      <c r="B62" s="11" t="inlineStr">
        <is>
          <t>P1-C60</t>
        </is>
      </c>
      <c r="C62" s="11" t="inlineStr">
        <is>
          <t>Processus</t>
        </is>
      </c>
      <c r="D62" s="11" t="inlineStr">
        <is>
          <t>Assemblage jeu de direction</t>
        </is>
      </c>
      <c r="E62" s="11" t="n">
        <v>2</v>
      </c>
      <c r="F62" s="11" t="inlineStr">
        <is>
          <t>Jeu de direction</t>
        </is>
      </c>
      <c r="G62" s="11" t="inlineStr">
        <is>
          <t>Montage SE</t>
        </is>
      </c>
      <c r="H62" s="11" t="n">
        <v>2</v>
      </c>
      <c r="I62" s="11" t="n">
        <v>5</v>
      </c>
      <c r="J62" s="12" t="n">
        <v>0.93</v>
      </c>
      <c r="K62" s="12" t="n">
        <v>0.002</v>
      </c>
      <c r="L62" s="11" t="n">
        <v>1</v>
      </c>
      <c r="M62" s="13" t="n"/>
      <c r="N62" s="13" t="n"/>
      <c r="O62" s="13" t="n"/>
      <c r="P62" s="11" t="n"/>
      <c r="Q62" s="11" t="n"/>
      <c r="R62" s="11" t="inlineStr">
        <is>
          <t>jeu_direction</t>
        </is>
      </c>
      <c r="S62" s="11" t="n"/>
      <c r="T62" s="14">
        <f>IF(A62="","",IF(C62="Client",N(O62),IFERROR(INDEX($T$6:$T$405,MATCH(B62,$A$6:$A$405,0))*IF(P62="",1,P62),"")))</f>
        <v/>
      </c>
      <c r="U62" s="15">
        <f>IF(OR(T62="",T62=0),"",Ouverture_min/T62)</f>
        <v/>
      </c>
      <c r="V62" s="15">
        <f>IF(OR(H62="",C62&lt;&gt;"Processus"),"",H62/MAX(1,N(Q62)))</f>
        <v/>
      </c>
      <c r="W62" s="16">
        <f>IF(AND(C62="Stock",N(T62)&gt;0),N(M62)/T62,"")</f>
        <v/>
      </c>
      <c r="X62" s="17">
        <f>IF(OR(V62="",U62=""),"",V62/(U62*IF(J62="",1,J62)))</f>
        <v/>
      </c>
      <c r="Y62" s="18">
        <f>IF(AND(V62&lt;&gt;"",U62&lt;&gt;""),IF(V62&gt;U62,"GOULOT",""),"")</f>
        <v/>
      </c>
      <c r="Z62" s="18">
        <f>IF(AND(J62&lt;&gt;"",C62="Processus"),IF(J62&lt;Seuil_TRS,"TRS BAS",""),"")</f>
        <v/>
      </c>
      <c r="AA62" s="18">
        <f>IF(AND(C62="Stock",N62&lt;&gt;""),IF(N(M62)&gt;N62,"SURSTOCK",""),"")</f>
        <v/>
      </c>
      <c r="AB62" s="18">
        <f>IF(A62="","",IF(COUNTIF($A$6:$A$405,A62)&gt;1,"ID EN DOUBLE",IF(AND(B62="",C62&lt;&gt;"Client"),"PAS DE SUIVANT",IF(AND(B62&lt;&gt;"",COUNTIF($A$6:$A$405,B62)=0),"SUIVANT INCONNU","OK"))))</f>
        <v/>
      </c>
    </row>
    <row r="63">
      <c r="A63" s="19" t="inlineStr">
        <is>
          <t>F2-BBA</t>
        </is>
      </c>
      <c r="B63" s="20" t="inlineStr">
        <is>
          <t>P2-B10</t>
        </is>
      </c>
      <c r="C63" s="20" t="inlineStr">
        <is>
          <t>Fournisseur</t>
        </is>
      </c>
      <c r="D63" s="20" t="inlineStr">
        <is>
          <t>Fournisseur ébauches BB</t>
        </is>
      </c>
      <c r="E63" s="20" t="n">
        <v>2</v>
      </c>
      <c r="F63" s="20" t="inlineStr">
        <is>
          <t>Boîtier de pédalier</t>
        </is>
      </c>
      <c r="G63" s="20" t="inlineStr">
        <is>
          <t>Achats</t>
        </is>
      </c>
      <c r="H63" s="20" t="n"/>
      <c r="I63" s="20" t="n"/>
      <c r="J63" s="21" t="n"/>
      <c r="K63" s="21" t="n"/>
      <c r="L63" s="20" t="n"/>
      <c r="M63" s="22" t="n"/>
      <c r="N63" s="22" t="n"/>
      <c r="O63" s="22" t="n"/>
      <c r="P63" s="20" t="n"/>
      <c r="Q63" s="20" t="n"/>
      <c r="R63" s="20" t="inlineStr">
        <is>
          <t>boitier_pedalier</t>
        </is>
      </c>
      <c r="S63" s="20" t="n"/>
      <c r="T63" s="14">
        <f>IF(A63="","",IF(C63="Client",N(O63),IFERROR(INDEX($T$6:$T$405,MATCH(B63,$A$6:$A$405,0))*IF(P63="",1,P63),"")))</f>
        <v/>
      </c>
      <c r="U63" s="15">
        <f>IF(OR(T63="",T63=0),"",Ouverture_min/T63)</f>
        <v/>
      </c>
      <c r="V63" s="15">
        <f>IF(OR(H63="",C63&lt;&gt;"Processus"),"",H63/MAX(1,N(Q63)))</f>
        <v/>
      </c>
      <c r="W63" s="16">
        <f>IF(AND(C63="Stock",N(T63)&gt;0),N(M63)/T63,"")</f>
        <v/>
      </c>
      <c r="X63" s="17">
        <f>IF(OR(V63="",U63=""),"",V63/(U63*IF(J63="",1,J63)))</f>
        <v/>
      </c>
      <c r="Y63" s="18">
        <f>IF(AND(V63&lt;&gt;"",U63&lt;&gt;""),IF(V63&gt;U63,"GOULOT",""),"")</f>
        <v/>
      </c>
      <c r="Z63" s="18">
        <f>IF(AND(J63&lt;&gt;"",C63="Processus"),IF(J63&lt;Seuil_TRS,"TRS BAS",""),"")</f>
        <v/>
      </c>
      <c r="AA63" s="18">
        <f>IF(AND(C63="Stock",N63&lt;&gt;""),IF(N(M63)&gt;N63,"SURSTOCK",""),"")</f>
        <v/>
      </c>
      <c r="AB63" s="18">
        <f>IF(A63="","",IF(COUNTIF($A$6:$A$405,A63)&gt;1,"ID EN DOUBLE",IF(AND(B63="",C63&lt;&gt;"Client"),"PAS DE SUIVANT",IF(AND(B63&lt;&gt;"",COUNTIF($A$6:$A$405,B63)=0),"SUIVANT INCONNU","OK"))))</f>
        <v/>
      </c>
    </row>
    <row r="64">
      <c r="A64" s="10" t="inlineStr">
        <is>
          <t>P2-B10</t>
        </is>
      </c>
      <c r="B64" s="11" t="inlineStr">
        <is>
          <t>P2-B20</t>
        </is>
      </c>
      <c r="C64" s="11" t="inlineStr">
        <is>
          <t>Processus</t>
        </is>
      </c>
      <c r="D64" s="11" t="inlineStr">
        <is>
          <t>Usinage cuvettes de boîtier</t>
        </is>
      </c>
      <c r="E64" s="11" t="n">
        <v>2</v>
      </c>
      <c r="F64" s="11" t="inlineStr">
        <is>
          <t>Boîtier de pédalier</t>
        </is>
      </c>
      <c r="G64" s="11" t="inlineStr">
        <is>
          <t>Usinage</t>
        </is>
      </c>
      <c r="H64" s="11" t="n">
        <v>3</v>
      </c>
      <c r="I64" s="11" t="n">
        <v>25</v>
      </c>
      <c r="J64" s="12" t="n">
        <v>0.85</v>
      </c>
      <c r="K64" s="12" t="n">
        <v>0.004</v>
      </c>
      <c r="L64" s="11" t="n">
        <v>1</v>
      </c>
      <c r="M64" s="13" t="n"/>
      <c r="N64" s="13" t="n"/>
      <c r="O64" s="13" t="n"/>
      <c r="P64" s="11" t="n"/>
      <c r="Q64" s="11" t="n"/>
      <c r="R64" s="11" t="inlineStr">
        <is>
          <t>boitier_pedalier</t>
        </is>
      </c>
      <c r="S64" s="11" t="n"/>
      <c r="T64" s="14">
        <f>IF(A64="","",IF(C64="Client",N(O64),IFERROR(INDEX($T$6:$T$405,MATCH(B64,$A$6:$A$405,0))*IF(P64="",1,P64),"")))</f>
        <v/>
      </c>
      <c r="U64" s="15">
        <f>IF(OR(T64="",T64=0),"",Ouverture_min/T64)</f>
        <v/>
      </c>
      <c r="V64" s="15">
        <f>IF(OR(H64="",C64&lt;&gt;"Processus"),"",H64/MAX(1,N(Q64)))</f>
        <v/>
      </c>
      <c r="W64" s="16">
        <f>IF(AND(C64="Stock",N(T64)&gt;0),N(M64)/T64,"")</f>
        <v/>
      </c>
      <c r="X64" s="17">
        <f>IF(OR(V64="",U64=""),"",V64/(U64*IF(J64="",1,J64)))</f>
        <v/>
      </c>
      <c r="Y64" s="18">
        <f>IF(AND(V64&lt;&gt;"",U64&lt;&gt;""),IF(V64&gt;U64,"GOULOT",""),"")</f>
        <v/>
      </c>
      <c r="Z64" s="18">
        <f>IF(AND(J64&lt;&gt;"",C64="Processus"),IF(J64&lt;Seuil_TRS,"TRS BAS",""),"")</f>
        <v/>
      </c>
      <c r="AA64" s="18">
        <f>IF(AND(C64="Stock",N64&lt;&gt;""),IF(N(M64)&gt;N64,"SURSTOCK",""),"")</f>
        <v/>
      </c>
      <c r="AB64" s="18">
        <f>IF(A64="","",IF(COUNTIF($A$6:$A$405,A64)&gt;1,"ID EN DOUBLE",IF(AND(B64="",C64&lt;&gt;"Client"),"PAS DE SUIVANT",IF(AND(B64&lt;&gt;"",COUNTIF($A$6:$A$405,B64)=0),"SUIVANT INCONNU","OK"))))</f>
        <v/>
      </c>
    </row>
    <row r="65">
      <c r="A65" s="19" t="inlineStr">
        <is>
          <t>P2-B20</t>
        </is>
      </c>
      <c r="B65" s="20" t="inlineStr">
        <is>
          <t>P1-T10</t>
        </is>
      </c>
      <c r="C65" s="20" t="inlineStr">
        <is>
          <t>Processus</t>
        </is>
      </c>
      <c r="D65" s="20" t="inlineStr">
        <is>
          <t>Assemblage boîtier de pédalier</t>
        </is>
      </c>
      <c r="E65" s="20" t="n">
        <v>2</v>
      </c>
      <c r="F65" s="20" t="inlineStr">
        <is>
          <t>Boîtier de pédalier</t>
        </is>
      </c>
      <c r="G65" s="20" t="inlineStr">
        <is>
          <t>Montage SE</t>
        </is>
      </c>
      <c r="H65" s="20" t="n">
        <v>2.5</v>
      </c>
      <c r="I65" s="20" t="n">
        <v>5</v>
      </c>
      <c r="J65" s="21" t="n">
        <v>0.9</v>
      </c>
      <c r="K65" s="21" t="n">
        <v>0.002</v>
      </c>
      <c r="L65" s="20" t="n">
        <v>1</v>
      </c>
      <c r="M65" s="22" t="n"/>
      <c r="N65" s="22" t="n"/>
      <c r="O65" s="22" t="n"/>
      <c r="P65" s="20" t="n"/>
      <c r="Q65" s="20" t="n"/>
      <c r="R65" s="20" t="inlineStr">
        <is>
          <t>boitier_pedalier</t>
        </is>
      </c>
      <c r="S65" s="20" t="n"/>
      <c r="T65" s="14">
        <f>IF(A65="","",IF(C65="Client",N(O65),IFERROR(INDEX($T$6:$T$405,MATCH(B65,$A$6:$A$405,0))*IF(P65="",1,P65),"")))</f>
        <v/>
      </c>
      <c r="U65" s="15">
        <f>IF(OR(T65="",T65=0),"",Ouverture_min/T65)</f>
        <v/>
      </c>
      <c r="V65" s="15">
        <f>IF(OR(H65="",C65&lt;&gt;"Processus"),"",H65/MAX(1,N(Q65)))</f>
        <v/>
      </c>
      <c r="W65" s="16">
        <f>IF(AND(C65="Stock",N(T65)&gt;0),N(M65)/T65,"")</f>
        <v/>
      </c>
      <c r="X65" s="17">
        <f>IF(OR(V65="",U65=""),"",V65/(U65*IF(J65="",1,J65)))</f>
        <v/>
      </c>
      <c r="Y65" s="18">
        <f>IF(AND(V65&lt;&gt;"",U65&lt;&gt;""),IF(V65&gt;U65,"GOULOT",""),"")</f>
        <v/>
      </c>
      <c r="Z65" s="18">
        <f>IF(AND(J65&lt;&gt;"",C65="Processus"),IF(J65&lt;Seuil_TRS,"TRS BAS",""),"")</f>
        <v/>
      </c>
      <c r="AA65" s="18">
        <f>IF(AND(C65="Stock",N65&lt;&gt;""),IF(N(M65)&gt;N65,"SURSTOCK",""),"")</f>
        <v/>
      </c>
      <c r="AB65" s="18">
        <f>IF(A65="","",IF(COUNTIF($A$6:$A$405,A65)&gt;1,"ID EN DOUBLE",IF(AND(B65="",C65&lt;&gt;"Client"),"PAS DE SUIVANT",IF(AND(B65&lt;&gt;"",COUNTIF($A$6:$A$405,B65)=0),"SUIVANT INCONNU","OK"))))</f>
        <v/>
      </c>
    </row>
    <row r="66">
      <c r="A66" s="10" t="inlineStr">
        <is>
          <t>F2-ETR</t>
        </is>
      </c>
      <c r="B66" s="11" t="inlineStr">
        <is>
          <t>P2-E10</t>
        </is>
      </c>
      <c r="C66" s="11" t="inlineStr">
        <is>
          <t>Fournisseur</t>
        </is>
      </c>
      <c r="D66" s="11" t="inlineStr">
        <is>
          <t>Fournisseur corps d'étriers bruts</t>
        </is>
      </c>
      <c r="E66" s="11" t="n">
        <v>2</v>
      </c>
      <c r="F66" s="11" t="inlineStr">
        <is>
          <t>Étriers de frein</t>
        </is>
      </c>
      <c r="G66" s="11" t="inlineStr">
        <is>
          <t>Achats</t>
        </is>
      </c>
      <c r="H66" s="11" t="n"/>
      <c r="I66" s="11" t="n"/>
      <c r="J66" s="12" t="n"/>
      <c r="K66" s="12" t="n"/>
      <c r="L66" s="11" t="n"/>
      <c r="M66" s="13" t="n"/>
      <c r="N66" s="13" t="n"/>
      <c r="O66" s="13" t="n"/>
      <c r="P66" s="11" t="n"/>
      <c r="Q66" s="11" t="n"/>
      <c r="R66" s="11" t="inlineStr">
        <is>
          <t>etrier</t>
        </is>
      </c>
      <c r="S66" s="11" t="n"/>
      <c r="T66" s="14">
        <f>IF(A66="","",IF(C66="Client",N(O66),IFERROR(INDEX($T$6:$T$405,MATCH(B66,$A$6:$A$405,0))*IF(P66="",1,P66),"")))</f>
        <v/>
      </c>
      <c r="U66" s="15">
        <f>IF(OR(T66="",T66=0),"",Ouverture_min/T66)</f>
        <v/>
      </c>
      <c r="V66" s="15">
        <f>IF(OR(H66="",C66&lt;&gt;"Processus"),"",H66/MAX(1,N(Q66)))</f>
        <v/>
      </c>
      <c r="W66" s="16">
        <f>IF(AND(C66="Stock",N(T66)&gt;0),N(M66)/T66,"")</f>
        <v/>
      </c>
      <c r="X66" s="17">
        <f>IF(OR(V66="",U66=""),"",V66/(U66*IF(J66="",1,J66)))</f>
        <v/>
      </c>
      <c r="Y66" s="18">
        <f>IF(AND(V66&lt;&gt;"",U66&lt;&gt;""),IF(V66&gt;U66,"GOULOT",""),"")</f>
        <v/>
      </c>
      <c r="Z66" s="18">
        <f>IF(AND(J66&lt;&gt;"",C66="Processus"),IF(J66&lt;Seuil_TRS,"TRS BAS",""),"")</f>
        <v/>
      </c>
      <c r="AA66" s="18">
        <f>IF(AND(C66="Stock",N66&lt;&gt;""),IF(N(M66)&gt;N66,"SURSTOCK",""),"")</f>
        <v/>
      </c>
      <c r="AB66" s="18">
        <f>IF(A66="","",IF(COUNTIF($A$6:$A$405,A66)&gt;1,"ID EN DOUBLE",IF(AND(B66="",C66&lt;&gt;"Client"),"PAS DE SUIVANT",IF(AND(B66&lt;&gt;"",COUNTIF($A$6:$A$405,B66)=0),"SUIVANT INCONNU","OK"))))</f>
        <v/>
      </c>
    </row>
    <row r="67">
      <c r="A67" s="19" t="inlineStr">
        <is>
          <t>P2-E10</t>
        </is>
      </c>
      <c r="B67" s="20" t="inlineStr">
        <is>
          <t>P2-E20</t>
        </is>
      </c>
      <c r="C67" s="20" t="inlineStr">
        <is>
          <t>Processus</t>
        </is>
      </c>
      <c r="D67" s="20" t="inlineStr">
        <is>
          <t>Usinage corps d'étrier</t>
        </is>
      </c>
      <c r="E67" s="20" t="n">
        <v>2</v>
      </c>
      <c r="F67" s="20" t="inlineStr">
        <is>
          <t>Étriers de frein</t>
        </is>
      </c>
      <c r="G67" s="20" t="inlineStr">
        <is>
          <t>Usinage</t>
        </is>
      </c>
      <c r="H67" s="20" t="n">
        <v>3.2</v>
      </c>
      <c r="I67" s="20" t="n">
        <v>30</v>
      </c>
      <c r="J67" s="21" t="n">
        <v>0.7</v>
      </c>
      <c r="K67" s="21" t="n">
        <v>0.007</v>
      </c>
      <c r="L67" s="20" t="n">
        <v>1</v>
      </c>
      <c r="M67" s="22" t="n"/>
      <c r="N67" s="22" t="n"/>
      <c r="O67" s="22" t="n"/>
      <c r="P67" s="20" t="n"/>
      <c r="Q67" s="20" t="n"/>
      <c r="R67" s="20" t="inlineStr">
        <is>
          <t>etrier</t>
        </is>
      </c>
      <c r="S67" s="20" t="n"/>
      <c r="T67" s="14">
        <f>IF(A67="","",IF(C67="Client",N(O67),IFERROR(INDEX($T$6:$T$405,MATCH(B67,$A$6:$A$405,0))*IF(P67="",1,P67),"")))</f>
        <v/>
      </c>
      <c r="U67" s="15">
        <f>IF(OR(T67="",T67=0),"",Ouverture_min/T67)</f>
        <v/>
      </c>
      <c r="V67" s="15">
        <f>IF(OR(H67="",C67&lt;&gt;"Processus"),"",H67/MAX(1,N(Q67)))</f>
        <v/>
      </c>
      <c r="W67" s="16">
        <f>IF(AND(C67="Stock",N(T67)&gt;0),N(M67)/T67,"")</f>
        <v/>
      </c>
      <c r="X67" s="17">
        <f>IF(OR(V67="",U67=""),"",V67/(U67*IF(J67="",1,J67)))</f>
        <v/>
      </c>
      <c r="Y67" s="18">
        <f>IF(AND(V67&lt;&gt;"",U67&lt;&gt;""),IF(V67&gt;U67,"GOULOT",""),"")</f>
        <v/>
      </c>
      <c r="Z67" s="18">
        <f>IF(AND(J67&lt;&gt;"",C67="Processus"),IF(J67&lt;Seuil_TRS,"TRS BAS",""),"")</f>
        <v/>
      </c>
      <c r="AA67" s="18">
        <f>IF(AND(C67="Stock",N67&lt;&gt;""),IF(N(M67)&gt;N67,"SURSTOCK",""),"")</f>
        <v/>
      </c>
      <c r="AB67" s="18">
        <f>IF(A67="","",IF(COUNTIF($A$6:$A$405,A67)&gt;1,"ID EN DOUBLE",IF(AND(B67="",C67&lt;&gt;"Client"),"PAS DE SUIVANT",IF(AND(B67&lt;&gt;"",COUNTIF($A$6:$A$405,B67)=0),"SUIVANT INCONNU","OK"))))</f>
        <v/>
      </c>
    </row>
    <row r="68">
      <c r="A68" s="10" t="inlineStr">
        <is>
          <t>P2-E20</t>
        </is>
      </c>
      <c r="B68" s="11" t="inlineStr">
        <is>
          <t>P1-K20</t>
        </is>
      </c>
      <c r="C68" s="11" t="inlineStr">
        <is>
          <t>Processus</t>
        </is>
      </c>
      <c r="D68" s="11" t="inlineStr">
        <is>
          <t>Assemblage étrier &amp; pistons</t>
        </is>
      </c>
      <c r="E68" s="11" t="n">
        <v>2</v>
      </c>
      <c r="F68" s="11" t="inlineStr">
        <is>
          <t>Étriers de frein</t>
        </is>
      </c>
      <c r="G68" s="11" t="inlineStr">
        <is>
          <t>Montage SE</t>
        </is>
      </c>
      <c r="H68" s="11" t="n">
        <v>2.8</v>
      </c>
      <c r="I68" s="11" t="n">
        <v>5</v>
      </c>
      <c r="J68" s="12" t="n">
        <v>0.88</v>
      </c>
      <c r="K68" s="12" t="n">
        <v>0.004</v>
      </c>
      <c r="L68" s="11" t="n">
        <v>1</v>
      </c>
      <c r="M68" s="13" t="n"/>
      <c r="N68" s="13" t="n"/>
      <c r="O68" s="13" t="n"/>
      <c r="P68" s="11" t="n">
        <v>2</v>
      </c>
      <c r="Q68" s="11" t="n"/>
      <c r="R68" s="11" t="inlineStr">
        <is>
          <t>etrier</t>
        </is>
      </c>
      <c r="S68" s="11" t="inlineStr">
        <is>
          <t>2 étriers par vélo (avant + arrière)</t>
        </is>
      </c>
      <c r="T68" s="14">
        <f>IF(A68="","",IF(C68="Client",N(O68),IFERROR(INDEX($T$6:$T$405,MATCH(B68,$A$6:$A$405,0))*IF(P68="",1,P68),"")))</f>
        <v/>
      </c>
      <c r="U68" s="15">
        <f>IF(OR(T68="",T68=0),"",Ouverture_min/T68)</f>
        <v/>
      </c>
      <c r="V68" s="15">
        <f>IF(OR(H68="",C68&lt;&gt;"Processus"),"",H68/MAX(1,N(Q68)))</f>
        <v/>
      </c>
      <c r="W68" s="16">
        <f>IF(AND(C68="Stock",N(T68)&gt;0),N(M68)/T68,"")</f>
        <v/>
      </c>
      <c r="X68" s="17">
        <f>IF(OR(V68="",U68=""),"",V68/(U68*IF(J68="",1,J68)))</f>
        <v/>
      </c>
      <c r="Y68" s="18">
        <f>IF(AND(V68&lt;&gt;"",U68&lt;&gt;""),IF(V68&gt;U68,"GOULOT",""),"")</f>
        <v/>
      </c>
      <c r="Z68" s="18">
        <f>IF(AND(J68&lt;&gt;"",C68="Processus"),IF(J68&lt;Seuil_TRS,"TRS BAS",""),"")</f>
        <v/>
      </c>
      <c r="AA68" s="18">
        <f>IF(AND(C68="Stock",N68&lt;&gt;""),IF(N(M68)&gt;N68,"SURSTOCK",""),"")</f>
        <v/>
      </c>
      <c r="AB68" s="18">
        <f>IF(A68="","",IF(COUNTIF($A$6:$A$405,A68)&gt;1,"ID EN DOUBLE",IF(AND(B68="",C68&lt;&gt;"Client"),"PAS DE SUIVANT",IF(AND(B68&lt;&gt;"",COUNTIF($A$6:$A$405,B68)=0),"SUIVANT INCONNU","OK"))))</f>
        <v/>
      </c>
    </row>
    <row r="69">
      <c r="A69" s="19" t="inlineStr">
        <is>
          <t>F2-PA6</t>
        </is>
      </c>
      <c r="B69" s="20" t="inlineStr">
        <is>
          <t>P2-G10</t>
        </is>
      </c>
      <c r="C69" s="20" t="inlineStr">
        <is>
          <t>Fournisseur</t>
        </is>
      </c>
      <c r="D69" s="20" t="inlineStr">
        <is>
          <t>Fournisseur granulés PA6-GF</t>
        </is>
      </c>
      <c r="E69" s="20" t="n">
        <v>2</v>
      </c>
      <c r="F69" s="20" t="inlineStr">
        <is>
          <t>Dérailleur</t>
        </is>
      </c>
      <c r="G69" s="20" t="inlineStr">
        <is>
          <t>Achats</t>
        </is>
      </c>
      <c r="H69" s="20" t="n"/>
      <c r="I69" s="20" t="n"/>
      <c r="J69" s="21" t="n"/>
      <c r="K69" s="21" t="n"/>
      <c r="L69" s="20" t="n"/>
      <c r="M69" s="22" t="n"/>
      <c r="N69" s="22" t="n"/>
      <c r="O69" s="22" t="n"/>
      <c r="P69" s="20" t="n"/>
      <c r="Q69" s="20" t="n"/>
      <c r="R69" s="20" t="inlineStr">
        <is>
          <t>derailleur</t>
        </is>
      </c>
      <c r="S69" s="20" t="n"/>
      <c r="T69" s="14">
        <f>IF(A69="","",IF(C69="Client",N(O69),IFERROR(INDEX($T$6:$T$405,MATCH(B69,$A$6:$A$405,0))*IF(P69="",1,P69),"")))</f>
        <v/>
      </c>
      <c r="U69" s="15">
        <f>IF(OR(T69="",T69=0),"",Ouverture_min/T69)</f>
        <v/>
      </c>
      <c r="V69" s="15">
        <f>IF(OR(H69="",C69&lt;&gt;"Processus"),"",H69/MAX(1,N(Q69)))</f>
        <v/>
      </c>
      <c r="W69" s="16">
        <f>IF(AND(C69="Stock",N(T69)&gt;0),N(M69)/T69,"")</f>
        <v/>
      </c>
      <c r="X69" s="17">
        <f>IF(OR(V69="",U69=""),"",V69/(U69*IF(J69="",1,J69)))</f>
        <v/>
      </c>
      <c r="Y69" s="18">
        <f>IF(AND(V69&lt;&gt;"",U69&lt;&gt;""),IF(V69&gt;U69,"GOULOT",""),"")</f>
        <v/>
      </c>
      <c r="Z69" s="18">
        <f>IF(AND(J69&lt;&gt;"",C69="Processus"),IF(J69&lt;Seuil_TRS,"TRS BAS",""),"")</f>
        <v/>
      </c>
      <c r="AA69" s="18">
        <f>IF(AND(C69="Stock",N69&lt;&gt;""),IF(N(M69)&gt;N69,"SURSTOCK",""),"")</f>
        <v/>
      </c>
      <c r="AB69" s="18">
        <f>IF(A69="","",IF(COUNTIF($A$6:$A$405,A69)&gt;1,"ID EN DOUBLE",IF(AND(B69="",C69&lt;&gt;"Client"),"PAS DE SUIVANT",IF(AND(B69&lt;&gt;"",COUNTIF($A$6:$A$405,B69)=0),"SUIVANT INCONNU","OK"))))</f>
        <v/>
      </c>
    </row>
    <row r="70">
      <c r="A70" s="10" t="inlineStr">
        <is>
          <t>P2-G10</t>
        </is>
      </c>
      <c r="B70" s="11" t="inlineStr">
        <is>
          <t>P2-G20</t>
        </is>
      </c>
      <c r="C70" s="11" t="inlineStr">
        <is>
          <t>Processus</t>
        </is>
      </c>
      <c r="D70" s="11" t="inlineStr">
        <is>
          <t>Injection de la chape</t>
        </is>
      </c>
      <c r="E70" s="11" t="n">
        <v>2</v>
      </c>
      <c r="F70" s="11" t="inlineStr">
        <is>
          <t>Dérailleur</t>
        </is>
      </c>
      <c r="G70" s="11" t="inlineStr">
        <is>
          <t>Injection</t>
        </is>
      </c>
      <c r="H70" s="11" t="n">
        <v>1.5</v>
      </c>
      <c r="I70" s="11" t="n">
        <v>50</v>
      </c>
      <c r="J70" s="12" t="n">
        <v>0.82</v>
      </c>
      <c r="K70" s="12" t="n">
        <v>0.015</v>
      </c>
      <c r="L70" s="11" t="n">
        <v>1</v>
      </c>
      <c r="M70" s="13" t="n"/>
      <c r="N70" s="13" t="n"/>
      <c r="O70" s="13" t="n"/>
      <c r="P70" s="11" t="n"/>
      <c r="Q70" s="11" t="n"/>
      <c r="R70" s="11" t="inlineStr">
        <is>
          <t>derailleur</t>
        </is>
      </c>
      <c r="S70" s="11" t="n"/>
      <c r="T70" s="14">
        <f>IF(A70="","",IF(C70="Client",N(O70),IFERROR(INDEX($T$6:$T$405,MATCH(B70,$A$6:$A$405,0))*IF(P70="",1,P70),"")))</f>
        <v/>
      </c>
      <c r="U70" s="15">
        <f>IF(OR(T70="",T70=0),"",Ouverture_min/T70)</f>
        <v/>
      </c>
      <c r="V70" s="15">
        <f>IF(OR(H70="",C70&lt;&gt;"Processus"),"",H70/MAX(1,N(Q70)))</f>
        <v/>
      </c>
      <c r="W70" s="16">
        <f>IF(AND(C70="Stock",N(T70)&gt;0),N(M70)/T70,"")</f>
        <v/>
      </c>
      <c r="X70" s="17">
        <f>IF(OR(V70="",U70=""),"",V70/(U70*IF(J70="",1,J70)))</f>
        <v/>
      </c>
      <c r="Y70" s="18">
        <f>IF(AND(V70&lt;&gt;"",U70&lt;&gt;""),IF(V70&gt;U70,"GOULOT",""),"")</f>
        <v/>
      </c>
      <c r="Z70" s="18">
        <f>IF(AND(J70&lt;&gt;"",C70="Processus"),IF(J70&lt;Seuil_TRS,"TRS BAS",""),"")</f>
        <v/>
      </c>
      <c r="AA70" s="18">
        <f>IF(AND(C70="Stock",N70&lt;&gt;""),IF(N(M70)&gt;N70,"SURSTOCK",""),"")</f>
        <v/>
      </c>
      <c r="AB70" s="18">
        <f>IF(A70="","",IF(COUNTIF($A$6:$A$405,A70)&gt;1,"ID EN DOUBLE",IF(AND(B70="",C70&lt;&gt;"Client"),"PAS DE SUIVANT",IF(AND(B70&lt;&gt;"",COUNTIF($A$6:$A$405,B70)=0),"SUIVANT INCONNU","OK"))))</f>
        <v/>
      </c>
    </row>
    <row r="71">
      <c r="A71" s="19" t="inlineStr">
        <is>
          <t>P2-G20</t>
        </is>
      </c>
      <c r="B71" s="20" t="inlineStr">
        <is>
          <t>P1-T20</t>
        </is>
      </c>
      <c r="C71" s="20" t="inlineStr">
        <is>
          <t>Processus</t>
        </is>
      </c>
      <c r="D71" s="20" t="inlineStr">
        <is>
          <t>Assemblage dérailleur</t>
        </is>
      </c>
      <c r="E71" s="20" t="n">
        <v>2</v>
      </c>
      <c r="F71" s="20" t="inlineStr">
        <is>
          <t>Dérailleur</t>
        </is>
      </c>
      <c r="G71" s="20" t="inlineStr">
        <is>
          <t>Montage SE</t>
        </is>
      </c>
      <c r="H71" s="20" t="n">
        <v>3.5</v>
      </c>
      <c r="I71" s="20" t="n">
        <v>5</v>
      </c>
      <c r="J71" s="21" t="n">
        <v>0.89</v>
      </c>
      <c r="K71" s="21" t="n">
        <v>0.003</v>
      </c>
      <c r="L71" s="20" t="n">
        <v>1</v>
      </c>
      <c r="M71" s="22" t="n"/>
      <c r="N71" s="22" t="n"/>
      <c r="O71" s="22" t="n"/>
      <c r="P71" s="20" t="n"/>
      <c r="Q71" s="20" t="n"/>
      <c r="R71" s="20" t="inlineStr">
        <is>
          <t>derailleur</t>
        </is>
      </c>
      <c r="S71" s="20" t="n"/>
      <c r="T71" s="14">
        <f>IF(A71="","",IF(C71="Client",N(O71),IFERROR(INDEX($T$6:$T$405,MATCH(B71,$A$6:$A$405,0))*IF(P71="",1,P71),"")))</f>
        <v/>
      </c>
      <c r="U71" s="15">
        <f>IF(OR(T71="",T71=0),"",Ouverture_min/T71)</f>
        <v/>
      </c>
      <c r="V71" s="15">
        <f>IF(OR(H71="",C71&lt;&gt;"Processus"),"",H71/MAX(1,N(Q71)))</f>
        <v/>
      </c>
      <c r="W71" s="16">
        <f>IF(AND(C71="Stock",N(T71)&gt;0),N(M71)/T71,"")</f>
        <v/>
      </c>
      <c r="X71" s="17">
        <f>IF(OR(V71="",U71=""),"",V71/(U71*IF(J71="",1,J71)))</f>
        <v/>
      </c>
      <c r="Y71" s="18">
        <f>IF(AND(V71&lt;&gt;"",U71&lt;&gt;""),IF(V71&gt;U71,"GOULOT",""),"")</f>
        <v/>
      </c>
      <c r="Z71" s="18">
        <f>IF(AND(J71&lt;&gt;"",C71="Processus"),IF(J71&lt;Seuil_TRS,"TRS BAS",""),"")</f>
        <v/>
      </c>
      <c r="AA71" s="18">
        <f>IF(AND(C71="Stock",N71&lt;&gt;""),IF(N(M71)&gt;N71,"SURSTOCK",""),"")</f>
        <v/>
      </c>
      <c r="AB71" s="18">
        <f>IF(A71="","",IF(COUNTIF($A$6:$A$405,A71)&gt;1,"ID EN DOUBLE",IF(AND(B71="",C71&lt;&gt;"Client"),"PAS DE SUIVANT",IF(AND(B71&lt;&gt;"",COUNTIF($A$6:$A$405,B71)=0),"SUIVANT INCONNU","OK"))))</f>
        <v/>
      </c>
    </row>
    <row r="72">
      <c r="A72" s="10" t="inlineStr">
        <is>
          <t>P3-L10</t>
        </is>
      </c>
      <c r="B72" s="11" t="inlineStr">
        <is>
          <t>P3-L20</t>
        </is>
      </c>
      <c r="C72" s="11" t="inlineStr">
        <is>
          <t>Processus</t>
        </is>
      </c>
      <c r="D72" s="11" t="inlineStr">
        <is>
          <t>Assemblage roulement (billes + cage)</t>
        </is>
      </c>
      <c r="E72" s="11" t="n">
        <v>3</v>
      </c>
      <c r="F72" s="11" t="inlineStr">
        <is>
          <t>Roulement 6902</t>
        </is>
      </c>
      <c r="G72" s="11" t="inlineStr">
        <is>
          <t>Roulements</t>
        </is>
      </c>
      <c r="H72" s="11" t="n">
        <v>0.8</v>
      </c>
      <c r="I72" s="11" t="n">
        <v>30</v>
      </c>
      <c r="J72" s="12" t="n">
        <v>0.88</v>
      </c>
      <c r="K72" s="12" t="n">
        <v>0.004</v>
      </c>
      <c r="L72" s="11" t="n">
        <v>1</v>
      </c>
      <c r="M72" s="13" t="n"/>
      <c r="N72" s="13" t="n"/>
      <c r="O72" s="13" t="n"/>
      <c r="P72" s="11" t="n"/>
      <c r="Q72" s="11" t="n"/>
      <c r="R72" s="11" t="inlineStr">
        <is>
          <t>roulement</t>
        </is>
      </c>
      <c r="S72" s="11" t="n"/>
      <c r="T72" s="14">
        <f>IF(A72="","",IF(C72="Client",N(O72),IFERROR(INDEX($T$6:$T$405,MATCH(B72,$A$6:$A$405,0))*IF(P72="",1,P72),"")))</f>
        <v/>
      </c>
      <c r="U72" s="15">
        <f>IF(OR(T72="",T72=0),"",Ouverture_min/T72)</f>
        <v/>
      </c>
      <c r="V72" s="15">
        <f>IF(OR(H72="",C72&lt;&gt;"Processus"),"",H72/MAX(1,N(Q72)))</f>
        <v/>
      </c>
      <c r="W72" s="16">
        <f>IF(AND(C72="Stock",N(T72)&gt;0),N(M72)/T72,"")</f>
        <v/>
      </c>
      <c r="X72" s="17">
        <f>IF(OR(V72="",U72=""),"",V72/(U72*IF(J72="",1,J72)))</f>
        <v/>
      </c>
      <c r="Y72" s="18">
        <f>IF(AND(V72&lt;&gt;"",U72&lt;&gt;""),IF(V72&gt;U72,"GOULOT",""),"")</f>
        <v/>
      </c>
      <c r="Z72" s="18">
        <f>IF(AND(J72&lt;&gt;"",C72="Processus"),IF(J72&lt;Seuil_TRS,"TRS BAS",""),"")</f>
        <v/>
      </c>
      <c r="AA72" s="18">
        <f>IF(AND(C72="Stock",N72&lt;&gt;""),IF(N(M72)&gt;N72,"SURSTOCK",""),"")</f>
        <v/>
      </c>
      <c r="AB72" s="18">
        <f>IF(A72="","",IF(COUNTIF($A$6:$A$405,A72)&gt;1,"ID EN DOUBLE",IF(AND(B72="",C72&lt;&gt;"Client"),"PAS DE SUIVANT",IF(AND(B72&lt;&gt;"",COUNTIF($A$6:$A$405,B72)=0),"SUIVANT INCONNU","OK"))))</f>
        <v/>
      </c>
    </row>
    <row r="73">
      <c r="A73" s="19" t="inlineStr">
        <is>
          <t>P3-L20</t>
        </is>
      </c>
      <c r="B73" s="20" t="inlineStr">
        <is>
          <t>P3-L30</t>
        </is>
      </c>
      <c r="C73" s="20" t="inlineStr">
        <is>
          <t>Processus</t>
        </is>
      </c>
      <c r="D73" s="20" t="inlineStr">
        <is>
          <t>Graissage &amp; pose des flasques</t>
        </is>
      </c>
      <c r="E73" s="20" t="n">
        <v>3</v>
      </c>
      <c r="F73" s="20" t="inlineStr">
        <is>
          <t>Roulement 6902</t>
        </is>
      </c>
      <c r="G73" s="20" t="inlineStr">
        <is>
          <t>Roulements</t>
        </is>
      </c>
      <c r="H73" s="20" t="n">
        <v>0.6</v>
      </c>
      <c r="I73" s="20" t="n">
        <v>10</v>
      </c>
      <c r="J73" s="21" t="n">
        <v>0.9</v>
      </c>
      <c r="K73" s="21" t="n">
        <v>0.002</v>
      </c>
      <c r="L73" s="20" t="n">
        <v>1</v>
      </c>
      <c r="M73" s="22" t="n"/>
      <c r="N73" s="22" t="n"/>
      <c r="O73" s="22" t="n"/>
      <c r="P73" s="20" t="n"/>
      <c r="Q73" s="20" t="n"/>
      <c r="R73" s="20" t="inlineStr">
        <is>
          <t>roulement</t>
        </is>
      </c>
      <c r="S73" s="20" t="n"/>
      <c r="T73" s="14">
        <f>IF(A73="","",IF(C73="Client",N(O73),IFERROR(INDEX($T$6:$T$405,MATCH(B73,$A$6:$A$405,0))*IF(P73="",1,P73),"")))</f>
        <v/>
      </c>
      <c r="U73" s="15">
        <f>IF(OR(T73="",T73=0),"",Ouverture_min/T73)</f>
        <v/>
      </c>
      <c r="V73" s="15">
        <f>IF(OR(H73="",C73&lt;&gt;"Processus"),"",H73/MAX(1,N(Q73)))</f>
        <v/>
      </c>
      <c r="W73" s="16">
        <f>IF(AND(C73="Stock",N(T73)&gt;0),N(M73)/T73,"")</f>
        <v/>
      </c>
      <c r="X73" s="17">
        <f>IF(OR(V73="",U73=""),"",V73/(U73*IF(J73="",1,J73)))</f>
        <v/>
      </c>
      <c r="Y73" s="18">
        <f>IF(AND(V73&lt;&gt;"",U73&lt;&gt;""),IF(V73&gt;U73,"GOULOT",""),"")</f>
        <v/>
      </c>
      <c r="Z73" s="18">
        <f>IF(AND(J73&lt;&gt;"",C73="Processus"),IF(J73&lt;Seuil_TRS,"TRS BAS",""),"")</f>
        <v/>
      </c>
      <c r="AA73" s="18">
        <f>IF(AND(C73="Stock",N73&lt;&gt;""),IF(N(M73)&gt;N73,"SURSTOCK",""),"")</f>
        <v/>
      </c>
      <c r="AB73" s="18">
        <f>IF(A73="","",IF(COUNTIF($A$6:$A$405,A73)&gt;1,"ID EN DOUBLE",IF(AND(B73="",C73&lt;&gt;"Client"),"PAS DE SUIVANT",IF(AND(B73&lt;&gt;"",COUNTIF($A$6:$A$405,B73)=0),"SUIVANT INCONNU","OK"))))</f>
        <v/>
      </c>
    </row>
    <row r="74">
      <c r="A74" s="10" t="inlineStr">
        <is>
          <t>P3-L30</t>
        </is>
      </c>
      <c r="B74" s="11" t="inlineStr">
        <is>
          <t>W3-L30</t>
        </is>
      </c>
      <c r="C74" s="11" t="inlineStr">
        <is>
          <t>Processus</t>
        </is>
      </c>
      <c r="D74" s="11" t="inlineStr">
        <is>
          <t>Contrôle bruit &amp; vibrations</t>
        </is>
      </c>
      <c r="E74" s="11" t="n">
        <v>3</v>
      </c>
      <c r="F74" s="11" t="inlineStr">
        <is>
          <t>Roulement 6902</t>
        </is>
      </c>
      <c r="G74" s="11" t="inlineStr">
        <is>
          <t>Métrologie</t>
        </is>
      </c>
      <c r="H74" s="11" t="n">
        <v>0.9</v>
      </c>
      <c r="I74" s="11" t="n">
        <v>5</v>
      </c>
      <c r="J74" s="12" t="n">
        <v>0.6899999999999999</v>
      </c>
      <c r="K74" s="12" t="n">
        <v>0.02</v>
      </c>
      <c r="L74" s="11" t="n">
        <v>1</v>
      </c>
      <c r="M74" s="13" t="n"/>
      <c r="N74" s="13" t="n"/>
      <c r="O74" s="13" t="n"/>
      <c r="P74" s="11" t="n"/>
      <c r="Q74" s="11" t="n"/>
      <c r="R74" s="11" t="inlineStr">
        <is>
          <t>roulement</t>
        </is>
      </c>
      <c r="S74" s="11" t="inlineStr">
        <is>
          <t>Poste de contrôle à 100 % : TRS bas, micro-arrêts du convoyeur</t>
        </is>
      </c>
      <c r="T74" s="14">
        <f>IF(A74="","",IF(C74="Client",N(O74),IFERROR(INDEX($T$6:$T$405,MATCH(B74,$A$6:$A$405,0))*IF(P74="",1,P74),"")))</f>
        <v/>
      </c>
      <c r="U74" s="15">
        <f>IF(OR(T74="",T74=0),"",Ouverture_min/T74)</f>
        <v/>
      </c>
      <c r="V74" s="15">
        <f>IF(OR(H74="",C74&lt;&gt;"Processus"),"",H74/MAX(1,N(Q74)))</f>
        <v/>
      </c>
      <c r="W74" s="16">
        <f>IF(AND(C74="Stock",N(T74)&gt;0),N(M74)/T74,"")</f>
        <v/>
      </c>
      <c r="X74" s="17">
        <f>IF(OR(V74="",U74=""),"",V74/(U74*IF(J74="",1,J74)))</f>
        <v/>
      </c>
      <c r="Y74" s="18">
        <f>IF(AND(V74&lt;&gt;"",U74&lt;&gt;""),IF(V74&gt;U74,"GOULOT",""),"")</f>
        <v/>
      </c>
      <c r="Z74" s="18">
        <f>IF(AND(J74&lt;&gt;"",C74="Processus"),IF(J74&lt;Seuil_TRS,"TRS BAS",""),"")</f>
        <v/>
      </c>
      <c r="AA74" s="18">
        <f>IF(AND(C74="Stock",N74&lt;&gt;""),IF(N(M74)&gt;N74,"SURSTOCK",""),"")</f>
        <v/>
      </c>
      <c r="AB74" s="18">
        <f>IF(A74="","",IF(COUNTIF($A$6:$A$405,A74)&gt;1,"ID EN DOUBLE",IF(AND(B74="",C74&lt;&gt;"Client"),"PAS DE SUIVANT",IF(AND(B74&lt;&gt;"",COUNTIF($A$6:$A$405,B74)=0),"SUIVANT INCONNU","OK"))))</f>
        <v/>
      </c>
    </row>
    <row r="75">
      <c r="A75" s="19" t="inlineStr">
        <is>
          <t>W3-L30</t>
        </is>
      </c>
      <c r="B75" s="20" t="inlineStr">
        <is>
          <t>P2-M40</t>
        </is>
      </c>
      <c r="C75" s="20" t="inlineStr">
        <is>
          <t>Stock</t>
        </is>
      </c>
      <c r="D75" s="20" t="inlineStr">
        <is>
          <t>Stock roulements 6902</t>
        </is>
      </c>
      <c r="E75" s="20" t="n">
        <v>3</v>
      </c>
      <c r="F75" s="20" t="inlineStr">
        <is>
          <t>Roulement 6902</t>
        </is>
      </c>
      <c r="G75" s="20" t="inlineStr">
        <is>
          <t>Roulements</t>
        </is>
      </c>
      <c r="H75" s="20" t="n"/>
      <c r="I75" s="20" t="n"/>
      <c r="J75" s="21" t="n"/>
      <c r="K75" s="21" t="n"/>
      <c r="L75" s="20" t="n"/>
      <c r="M75" s="22" t="n">
        <v>1500</v>
      </c>
      <c r="N75" s="22" t="n">
        <v>1000</v>
      </c>
      <c r="O75" s="22" t="n"/>
      <c r="P75" s="20" t="n">
        <v>2</v>
      </c>
      <c r="Q75" s="20" t="n"/>
      <c r="R75" s="20" t="inlineStr">
        <is>
          <t>roulement</t>
        </is>
      </c>
      <c r="S75" s="20" t="inlineStr">
        <is>
          <t>2 roulements par moyeu arrière</t>
        </is>
      </c>
      <c r="T75" s="14">
        <f>IF(A75="","",IF(C75="Client",N(O75),IFERROR(INDEX($T$6:$T$405,MATCH(B75,$A$6:$A$405,0))*IF(P75="",1,P75),"")))</f>
        <v/>
      </c>
      <c r="U75" s="15">
        <f>IF(OR(T75="",T75=0),"",Ouverture_min/T75)</f>
        <v/>
      </c>
      <c r="V75" s="15">
        <f>IF(OR(H75="",C75&lt;&gt;"Processus"),"",H75/MAX(1,N(Q75)))</f>
        <v/>
      </c>
      <c r="W75" s="16">
        <f>IF(AND(C75="Stock",N(T75)&gt;0),N(M75)/T75,"")</f>
        <v/>
      </c>
      <c r="X75" s="17">
        <f>IF(OR(V75="",U75=""),"",V75/(U75*IF(J75="",1,J75)))</f>
        <v/>
      </c>
      <c r="Y75" s="18">
        <f>IF(AND(V75&lt;&gt;"",U75&lt;&gt;""),IF(V75&gt;U75,"GOULOT",""),"")</f>
        <v/>
      </c>
      <c r="Z75" s="18">
        <f>IF(AND(J75&lt;&gt;"",C75="Processus"),IF(J75&lt;Seuil_TRS,"TRS BAS",""),"")</f>
        <v/>
      </c>
      <c r="AA75" s="18">
        <f>IF(AND(C75="Stock",N75&lt;&gt;""),IF(N(M75)&gt;N75,"SURSTOCK",""),"")</f>
        <v/>
      </c>
      <c r="AB75" s="18">
        <f>IF(A75="","",IF(COUNTIF($A$6:$A$405,A75)&gt;1,"ID EN DOUBLE",IF(AND(B75="",C75&lt;&gt;"Client"),"PAS DE SUIVANT",IF(AND(B75&lt;&gt;"",COUNTIF($A$6:$A$405,B75)=0),"SUIVANT INCONNU","OK"))))</f>
        <v/>
      </c>
    </row>
    <row r="76">
      <c r="A76" s="10" t="inlineStr">
        <is>
          <t>F3-ROV</t>
        </is>
      </c>
      <c r="B76" s="11" t="inlineStr">
        <is>
          <t>P2-N20</t>
        </is>
      </c>
      <c r="C76" s="11" t="inlineStr">
        <is>
          <t>Fournisseur</t>
        </is>
      </c>
      <c r="D76" s="11" t="inlineStr">
        <is>
          <t>Fournisseur roulements (achat)</t>
        </is>
      </c>
      <c r="E76" s="11" t="n">
        <v>3</v>
      </c>
      <c r="F76" s="11" t="inlineStr">
        <is>
          <t>Roulements achetés AV</t>
        </is>
      </c>
      <c r="G76" s="11" t="inlineStr">
        <is>
          <t>Achats</t>
        </is>
      </c>
      <c r="H76" s="11" t="n"/>
      <c r="I76" s="11" t="n"/>
      <c r="J76" s="12" t="n"/>
      <c r="K76" s="12" t="n"/>
      <c r="L76" s="11" t="n"/>
      <c r="M76" s="13" t="n"/>
      <c r="N76" s="13" t="n"/>
      <c r="O76" s="13" t="n"/>
      <c r="P76" s="11" t="n">
        <v>2</v>
      </c>
      <c r="Q76" s="11" t="n"/>
      <c r="R76" s="11" t="inlineStr">
        <is>
          <t>roulement</t>
        </is>
      </c>
      <c r="S76" s="11" t="n"/>
      <c r="T76" s="14">
        <f>IF(A76="","",IF(C76="Client",N(O76),IFERROR(INDEX($T$6:$T$405,MATCH(B76,$A$6:$A$405,0))*IF(P76="",1,P76),"")))</f>
        <v/>
      </c>
      <c r="U76" s="15">
        <f>IF(OR(T76="",T76=0),"",Ouverture_min/T76)</f>
        <v/>
      </c>
      <c r="V76" s="15">
        <f>IF(OR(H76="",C76&lt;&gt;"Processus"),"",H76/MAX(1,N(Q76)))</f>
        <v/>
      </c>
      <c r="W76" s="16">
        <f>IF(AND(C76="Stock",N(T76)&gt;0),N(M76)/T76,"")</f>
        <v/>
      </c>
      <c r="X76" s="17">
        <f>IF(OR(V76="",U76=""),"",V76/(U76*IF(J76="",1,J76)))</f>
        <v/>
      </c>
      <c r="Y76" s="18">
        <f>IF(AND(V76&lt;&gt;"",U76&lt;&gt;""),IF(V76&gt;U76,"GOULOT",""),"")</f>
        <v/>
      </c>
      <c r="Z76" s="18">
        <f>IF(AND(J76&lt;&gt;"",C76="Processus"),IF(J76&lt;Seuil_TRS,"TRS BAS",""),"")</f>
        <v/>
      </c>
      <c r="AA76" s="18">
        <f>IF(AND(C76="Stock",N76&lt;&gt;""),IF(N(M76)&gt;N76,"SURSTOCK",""),"")</f>
        <v/>
      </c>
      <c r="AB76" s="18">
        <f>IF(A76="","",IF(COUNTIF($A$6:$A$405,A76)&gt;1,"ID EN DOUBLE",IF(AND(B76="",C76&lt;&gt;"Client"),"PAS DE SUIVANT",IF(AND(B76&lt;&gt;"",COUNTIF($A$6:$A$405,B76)=0),"SUIVANT INCONNU","OK"))))</f>
        <v/>
      </c>
    </row>
    <row r="77">
      <c r="A77" s="19" t="inlineStr">
        <is>
          <t>F3-RDI</t>
        </is>
      </c>
      <c r="B77" s="20" t="inlineStr">
        <is>
          <t>P2-D20</t>
        </is>
      </c>
      <c r="C77" s="20" t="inlineStr">
        <is>
          <t>Fournisseur</t>
        </is>
      </c>
      <c r="D77" s="20" t="inlineStr">
        <is>
          <t>Fournisseur roulements de direction</t>
        </is>
      </c>
      <c r="E77" s="20" t="n">
        <v>3</v>
      </c>
      <c r="F77" s="20" t="inlineStr">
        <is>
          <t>Roulements de direction</t>
        </is>
      </c>
      <c r="G77" s="20" t="inlineStr">
        <is>
          <t>Achats</t>
        </is>
      </c>
      <c r="H77" s="20" t="n"/>
      <c r="I77" s="20" t="n"/>
      <c r="J77" s="21" t="n"/>
      <c r="K77" s="21" t="n"/>
      <c r="L77" s="20" t="n"/>
      <c r="M77" s="22" t="n"/>
      <c r="N77" s="22" t="n"/>
      <c r="O77" s="22" t="n"/>
      <c r="P77" s="20" t="n">
        <v>2</v>
      </c>
      <c r="Q77" s="20" t="n"/>
      <c r="R77" s="20" t="inlineStr">
        <is>
          <t>roulement</t>
        </is>
      </c>
      <c r="S77" s="20" t="n"/>
      <c r="T77" s="14">
        <f>IF(A77="","",IF(C77="Client",N(O77),IFERROR(INDEX($T$6:$T$405,MATCH(B77,$A$6:$A$405,0))*IF(P77="",1,P77),"")))</f>
        <v/>
      </c>
      <c r="U77" s="15">
        <f>IF(OR(T77="",T77=0),"",Ouverture_min/T77)</f>
        <v/>
      </c>
      <c r="V77" s="15">
        <f>IF(OR(H77="",C77&lt;&gt;"Processus"),"",H77/MAX(1,N(Q77)))</f>
        <v/>
      </c>
      <c r="W77" s="16">
        <f>IF(AND(C77="Stock",N(T77)&gt;0),N(M77)/T77,"")</f>
        <v/>
      </c>
      <c r="X77" s="17">
        <f>IF(OR(V77="",U77=""),"",V77/(U77*IF(J77="",1,J77)))</f>
        <v/>
      </c>
      <c r="Y77" s="18">
        <f>IF(AND(V77&lt;&gt;"",U77&lt;&gt;""),IF(V77&gt;U77,"GOULOT",""),"")</f>
        <v/>
      </c>
      <c r="Z77" s="18">
        <f>IF(AND(J77&lt;&gt;"",C77="Processus"),IF(J77&lt;Seuil_TRS,"TRS BAS",""),"")</f>
        <v/>
      </c>
      <c r="AA77" s="18">
        <f>IF(AND(C77="Stock",N77&lt;&gt;""),IF(N(M77)&gt;N77,"SURSTOCK",""),"")</f>
        <v/>
      </c>
      <c r="AB77" s="18">
        <f>IF(A77="","",IF(COUNTIF($A$6:$A$405,A77)&gt;1,"ID EN DOUBLE",IF(AND(B77="",C77&lt;&gt;"Client"),"PAS DE SUIVANT",IF(AND(B77&lt;&gt;"",COUNTIF($A$6:$A$405,B77)=0),"SUIVANT INCONNU","OK"))))</f>
        <v/>
      </c>
    </row>
    <row r="78">
      <c r="A78" s="10" t="inlineStr">
        <is>
          <t>P4-A10</t>
        </is>
      </c>
      <c r="B78" s="11" t="inlineStr">
        <is>
          <t>P4-A20</t>
        </is>
      </c>
      <c r="C78" s="11" t="inlineStr">
        <is>
          <t>Processus</t>
        </is>
      </c>
      <c r="D78" s="11" t="inlineStr">
        <is>
          <t>Tournage des bagues</t>
        </is>
      </c>
      <c r="E78" s="11" t="n">
        <v>4</v>
      </c>
      <c r="F78" s="11" t="inlineStr">
        <is>
          <t>Bagues de roulement</t>
        </is>
      </c>
      <c r="G78" s="11" t="inlineStr">
        <is>
          <t>Roulements</t>
        </is>
      </c>
      <c r="H78" s="11" t="n">
        <v>1.2</v>
      </c>
      <c r="I78" s="11" t="n">
        <v>40</v>
      </c>
      <c r="J78" s="12" t="n">
        <v>0.84</v>
      </c>
      <c r="K78" s="12" t="n">
        <v>0.006</v>
      </c>
      <c r="L78" s="11" t="n">
        <v>1</v>
      </c>
      <c r="M78" s="13" t="n"/>
      <c r="N78" s="13" t="n"/>
      <c r="O78" s="13" t="n"/>
      <c r="P78" s="11" t="n"/>
      <c r="Q78" s="11" t="n"/>
      <c r="R78" s="11" t="inlineStr">
        <is>
          <t>bagues</t>
        </is>
      </c>
      <c r="S78" s="11" t="n"/>
      <c r="T78" s="14">
        <f>IF(A78="","",IF(C78="Client",N(O78),IFERROR(INDEX($T$6:$T$405,MATCH(B78,$A$6:$A$405,0))*IF(P78="",1,P78),"")))</f>
        <v/>
      </c>
      <c r="U78" s="15">
        <f>IF(OR(T78="",T78=0),"",Ouverture_min/T78)</f>
        <v/>
      </c>
      <c r="V78" s="15">
        <f>IF(OR(H78="",C78&lt;&gt;"Processus"),"",H78/MAX(1,N(Q78)))</f>
        <v/>
      </c>
      <c r="W78" s="16">
        <f>IF(AND(C78="Stock",N(T78)&gt;0),N(M78)/T78,"")</f>
        <v/>
      </c>
      <c r="X78" s="17">
        <f>IF(OR(V78="",U78=""),"",V78/(U78*IF(J78="",1,J78)))</f>
        <v/>
      </c>
      <c r="Y78" s="18">
        <f>IF(AND(V78&lt;&gt;"",U78&lt;&gt;""),IF(V78&gt;U78,"GOULOT",""),"")</f>
        <v/>
      </c>
      <c r="Z78" s="18">
        <f>IF(AND(J78&lt;&gt;"",C78="Processus"),IF(J78&lt;Seuil_TRS,"TRS BAS",""),"")</f>
        <v/>
      </c>
      <c r="AA78" s="18">
        <f>IF(AND(C78="Stock",N78&lt;&gt;""),IF(N(M78)&gt;N78,"SURSTOCK",""),"")</f>
        <v/>
      </c>
      <c r="AB78" s="18">
        <f>IF(A78="","",IF(COUNTIF($A$6:$A$405,A78)&gt;1,"ID EN DOUBLE",IF(AND(B78="",C78&lt;&gt;"Client"),"PAS DE SUIVANT",IF(AND(B78&lt;&gt;"",COUNTIF($A$6:$A$405,B78)=0),"SUIVANT INCONNU","OK"))))</f>
        <v/>
      </c>
    </row>
    <row r="79">
      <c r="A79" s="19" t="inlineStr">
        <is>
          <t>P4-A20</t>
        </is>
      </c>
      <c r="B79" s="20" t="inlineStr">
        <is>
          <t>W4-A20</t>
        </is>
      </c>
      <c r="C79" s="20" t="inlineStr">
        <is>
          <t>Processus</t>
        </is>
      </c>
      <c r="D79" s="20" t="inlineStr">
        <is>
          <t>Trempe &amp; revenu</t>
        </is>
      </c>
      <c r="E79" s="20" t="n">
        <v>4</v>
      </c>
      <c r="F79" s="20" t="inlineStr">
        <is>
          <t>Bagues de roulement</t>
        </is>
      </c>
      <c r="G79" s="20" t="inlineStr">
        <is>
          <t>Traitement thermique</t>
        </is>
      </c>
      <c r="H79" s="20" t="n">
        <v>0.4</v>
      </c>
      <c r="I79" s="20" t="n">
        <v>90</v>
      </c>
      <c r="J79" s="21" t="n">
        <v>0.87</v>
      </c>
      <c r="K79" s="21" t="n">
        <v>0.003</v>
      </c>
      <c r="L79" s="20" t="n">
        <v>1</v>
      </c>
      <c r="M79" s="22" t="n"/>
      <c r="N79" s="22" t="n"/>
      <c r="O79" s="22" t="n"/>
      <c r="P79" s="20" t="n"/>
      <c r="Q79" s="20" t="n"/>
      <c r="R79" s="20" t="inlineStr">
        <is>
          <t>bagues</t>
        </is>
      </c>
      <c r="S79" s="20" t="n"/>
      <c r="T79" s="14">
        <f>IF(A79="","",IF(C79="Client",N(O79),IFERROR(INDEX($T$6:$T$405,MATCH(B79,$A$6:$A$405,0))*IF(P79="",1,P79),"")))</f>
        <v/>
      </c>
      <c r="U79" s="15">
        <f>IF(OR(T79="",T79=0),"",Ouverture_min/T79)</f>
        <v/>
      </c>
      <c r="V79" s="15">
        <f>IF(OR(H79="",C79&lt;&gt;"Processus"),"",H79/MAX(1,N(Q79)))</f>
        <v/>
      </c>
      <c r="W79" s="16">
        <f>IF(AND(C79="Stock",N(T79)&gt;0),N(M79)/T79,"")</f>
        <v/>
      </c>
      <c r="X79" s="17">
        <f>IF(OR(V79="",U79=""),"",V79/(U79*IF(J79="",1,J79)))</f>
        <v/>
      </c>
      <c r="Y79" s="18">
        <f>IF(AND(V79&lt;&gt;"",U79&lt;&gt;""),IF(V79&gt;U79,"GOULOT",""),"")</f>
        <v/>
      </c>
      <c r="Z79" s="18">
        <f>IF(AND(J79&lt;&gt;"",C79="Processus"),IF(J79&lt;Seuil_TRS,"TRS BAS",""),"")</f>
        <v/>
      </c>
      <c r="AA79" s="18">
        <f>IF(AND(C79="Stock",N79&lt;&gt;""),IF(N(M79)&gt;N79,"SURSTOCK",""),"")</f>
        <v/>
      </c>
      <c r="AB79" s="18">
        <f>IF(A79="","",IF(COUNTIF($A$6:$A$405,A79)&gt;1,"ID EN DOUBLE",IF(AND(B79="",C79&lt;&gt;"Client"),"PAS DE SUIVANT",IF(AND(B79&lt;&gt;"",COUNTIF($A$6:$A$405,B79)=0),"SUIVANT INCONNU","OK"))))</f>
        <v/>
      </c>
    </row>
    <row r="80">
      <c r="A80" s="10" t="inlineStr">
        <is>
          <t>W4-A20</t>
        </is>
      </c>
      <c r="B80" s="11" t="inlineStr">
        <is>
          <t>P4-A30</t>
        </is>
      </c>
      <c r="C80" s="11" t="inlineStr">
        <is>
          <t>Stock</t>
        </is>
      </c>
      <c r="D80" s="11" t="inlineStr">
        <is>
          <t>Bagues trempées</t>
        </is>
      </c>
      <c r="E80" s="11" t="n">
        <v>4</v>
      </c>
      <c r="F80" s="11" t="inlineStr">
        <is>
          <t>Bagues de roulement</t>
        </is>
      </c>
      <c r="G80" s="11" t="inlineStr">
        <is>
          <t>Roulements</t>
        </is>
      </c>
      <c r="H80" s="11" t="n"/>
      <c r="I80" s="11" t="n"/>
      <c r="J80" s="12" t="n"/>
      <c r="K80" s="12" t="n"/>
      <c r="L80" s="11" t="n"/>
      <c r="M80" s="13" t="n">
        <v>2400</v>
      </c>
      <c r="N80" s="13" t="n">
        <v>3000</v>
      </c>
      <c r="O80" s="13" t="n"/>
      <c r="P80" s="11" t="n"/>
      <c r="Q80" s="11" t="n"/>
      <c r="R80" s="11" t="inlineStr">
        <is>
          <t>bagues</t>
        </is>
      </c>
      <c r="S80" s="11" t="n"/>
      <c r="T80" s="14">
        <f>IF(A80="","",IF(C80="Client",N(O80),IFERROR(INDEX($T$6:$T$405,MATCH(B80,$A$6:$A$405,0))*IF(P80="",1,P80),"")))</f>
        <v/>
      </c>
      <c r="U80" s="15">
        <f>IF(OR(T80="",T80=0),"",Ouverture_min/T80)</f>
        <v/>
      </c>
      <c r="V80" s="15">
        <f>IF(OR(H80="",C80&lt;&gt;"Processus"),"",H80/MAX(1,N(Q80)))</f>
        <v/>
      </c>
      <c r="W80" s="16">
        <f>IF(AND(C80="Stock",N(T80)&gt;0),N(M80)/T80,"")</f>
        <v/>
      </c>
      <c r="X80" s="17">
        <f>IF(OR(V80="",U80=""),"",V80/(U80*IF(J80="",1,J80)))</f>
        <v/>
      </c>
      <c r="Y80" s="18">
        <f>IF(AND(V80&lt;&gt;"",U80&lt;&gt;""),IF(V80&gt;U80,"GOULOT",""),"")</f>
        <v/>
      </c>
      <c r="Z80" s="18">
        <f>IF(AND(J80&lt;&gt;"",C80="Processus"),IF(J80&lt;Seuil_TRS,"TRS BAS",""),"")</f>
        <v/>
      </c>
      <c r="AA80" s="18">
        <f>IF(AND(C80="Stock",N80&lt;&gt;""),IF(N(M80)&gt;N80,"SURSTOCK",""),"")</f>
        <v/>
      </c>
      <c r="AB80" s="18">
        <f>IF(A80="","",IF(COUNTIF($A$6:$A$405,A80)&gt;1,"ID EN DOUBLE",IF(AND(B80="",C80&lt;&gt;"Client"),"PAS DE SUIVANT",IF(AND(B80&lt;&gt;"",COUNTIF($A$6:$A$405,B80)=0),"SUIVANT INCONNU","OK"))))</f>
        <v/>
      </c>
    </row>
    <row r="81">
      <c r="A81" s="19" t="inlineStr">
        <is>
          <t>P4-A30</t>
        </is>
      </c>
      <c r="B81" s="20" t="inlineStr">
        <is>
          <t>P4-A40</t>
        </is>
      </c>
      <c r="C81" s="20" t="inlineStr">
        <is>
          <t>Processus</t>
        </is>
      </c>
      <c r="D81" s="20" t="inlineStr">
        <is>
          <t>Rectification des pistes</t>
        </is>
      </c>
      <c r="E81" s="20" t="n">
        <v>4</v>
      </c>
      <c r="F81" s="20" t="inlineStr">
        <is>
          <t>Bagues de roulement</t>
        </is>
      </c>
      <c r="G81" s="20" t="inlineStr">
        <is>
          <t>Rectification</t>
        </is>
      </c>
      <c r="H81" s="20" t="n">
        <v>2.4</v>
      </c>
      <c r="I81" s="20" t="n">
        <v>60</v>
      </c>
      <c r="J81" s="21" t="n">
        <v>0.8</v>
      </c>
      <c r="K81" s="21" t="n">
        <v>0.008</v>
      </c>
      <c r="L81" s="20" t="n">
        <v>1</v>
      </c>
      <c r="M81" s="22" t="n"/>
      <c r="N81" s="22" t="n"/>
      <c r="O81" s="22" t="n"/>
      <c r="P81" s="20" t="n"/>
      <c r="Q81" s="20" t="n"/>
      <c r="R81" s="20" t="inlineStr">
        <is>
          <t>bagues</t>
        </is>
      </c>
      <c r="S81" s="20" t="inlineStr">
        <is>
          <t>Goulot amont : une seule rectifieuse pour 2 bagues par roulement</t>
        </is>
      </c>
      <c r="T81" s="14">
        <f>IF(A81="","",IF(C81="Client",N(O81),IFERROR(INDEX($T$6:$T$405,MATCH(B81,$A$6:$A$405,0))*IF(P81="",1,P81),"")))</f>
        <v/>
      </c>
      <c r="U81" s="15">
        <f>IF(OR(T81="",T81=0),"",Ouverture_min/T81)</f>
        <v/>
      </c>
      <c r="V81" s="15">
        <f>IF(OR(H81="",C81&lt;&gt;"Processus"),"",H81/MAX(1,N(Q81)))</f>
        <v/>
      </c>
      <c r="W81" s="16">
        <f>IF(AND(C81="Stock",N(T81)&gt;0),N(M81)/T81,"")</f>
        <v/>
      </c>
      <c r="X81" s="17">
        <f>IF(OR(V81="",U81=""),"",V81/(U81*IF(J81="",1,J81)))</f>
        <v/>
      </c>
      <c r="Y81" s="18">
        <f>IF(AND(V81&lt;&gt;"",U81&lt;&gt;""),IF(V81&gt;U81,"GOULOT",""),"")</f>
        <v/>
      </c>
      <c r="Z81" s="18">
        <f>IF(AND(J81&lt;&gt;"",C81="Processus"),IF(J81&lt;Seuil_TRS,"TRS BAS",""),"")</f>
        <v/>
      </c>
      <c r="AA81" s="18">
        <f>IF(AND(C81="Stock",N81&lt;&gt;""),IF(N(M81)&gt;N81,"SURSTOCK",""),"")</f>
        <v/>
      </c>
      <c r="AB81" s="18">
        <f>IF(A81="","",IF(COUNTIF($A$6:$A$405,A81)&gt;1,"ID EN DOUBLE",IF(AND(B81="",C81&lt;&gt;"Client"),"PAS DE SUIVANT",IF(AND(B81&lt;&gt;"",COUNTIF($A$6:$A$405,B81)=0),"SUIVANT INCONNU","OK"))))</f>
        <v/>
      </c>
    </row>
    <row r="82">
      <c r="A82" s="10" t="inlineStr">
        <is>
          <t>P4-A40</t>
        </is>
      </c>
      <c r="B82" s="11" t="inlineStr">
        <is>
          <t>P3-L10</t>
        </is>
      </c>
      <c r="C82" s="11" t="inlineStr">
        <is>
          <t>Processus</t>
        </is>
      </c>
      <c r="D82" s="11" t="inlineStr">
        <is>
          <t>Superfinition</t>
        </is>
      </c>
      <c r="E82" s="11" t="n">
        <v>4</v>
      </c>
      <c r="F82" s="11" t="inlineStr">
        <is>
          <t>Bagues de roulement</t>
        </is>
      </c>
      <c r="G82" s="11" t="inlineStr">
        <is>
          <t>Rectification</t>
        </is>
      </c>
      <c r="H82" s="11" t="n">
        <v>0.9</v>
      </c>
      <c r="I82" s="11" t="n">
        <v>20</v>
      </c>
      <c r="J82" s="12" t="n">
        <v>0.86</v>
      </c>
      <c r="K82" s="12" t="n">
        <v>0.004</v>
      </c>
      <c r="L82" s="11" t="n">
        <v>1</v>
      </c>
      <c r="M82" s="13" t="n"/>
      <c r="N82" s="13" t="n"/>
      <c r="O82" s="13" t="n"/>
      <c r="P82" s="11" t="n">
        <v>2</v>
      </c>
      <c r="Q82" s="11" t="n"/>
      <c r="R82" s="11" t="inlineStr">
        <is>
          <t>bagues</t>
        </is>
      </c>
      <c r="S82" s="11" t="n"/>
      <c r="T82" s="14">
        <f>IF(A82="","",IF(C82="Client",N(O82),IFERROR(INDEX($T$6:$T$405,MATCH(B82,$A$6:$A$405,0))*IF(P82="",1,P82),"")))</f>
        <v/>
      </c>
      <c r="U82" s="15">
        <f>IF(OR(T82="",T82=0),"",Ouverture_min/T82)</f>
        <v/>
      </c>
      <c r="V82" s="15">
        <f>IF(OR(H82="",C82&lt;&gt;"Processus"),"",H82/MAX(1,N(Q82)))</f>
        <v/>
      </c>
      <c r="W82" s="16">
        <f>IF(AND(C82="Stock",N(T82)&gt;0),N(M82)/T82,"")</f>
        <v/>
      </c>
      <c r="X82" s="17">
        <f>IF(OR(V82="",U82=""),"",V82/(U82*IF(J82="",1,J82)))</f>
        <v/>
      </c>
      <c r="Y82" s="18">
        <f>IF(AND(V82&lt;&gt;"",U82&lt;&gt;""),IF(V82&gt;U82,"GOULOT",""),"")</f>
        <v/>
      </c>
      <c r="Z82" s="18">
        <f>IF(AND(J82&lt;&gt;"",C82="Processus"),IF(J82&lt;Seuil_TRS,"TRS BAS",""),"")</f>
        <v/>
      </c>
      <c r="AA82" s="18">
        <f>IF(AND(C82="Stock",N82&lt;&gt;""),IF(N(M82)&gt;N82,"SURSTOCK",""),"")</f>
        <v/>
      </c>
      <c r="AB82" s="18">
        <f>IF(A82="","",IF(COUNTIF($A$6:$A$405,A82)&gt;1,"ID EN DOUBLE",IF(AND(B82="",C82&lt;&gt;"Client"),"PAS DE SUIVANT",IF(AND(B82&lt;&gt;"",COUNTIF($A$6:$A$405,B82)=0),"SUIVANT INCONNU","OK"))))</f>
        <v/>
      </c>
    </row>
    <row r="83">
      <c r="A83" s="19" t="inlineStr">
        <is>
          <t>P4-B10</t>
        </is>
      </c>
      <c r="B83" s="20" t="inlineStr">
        <is>
          <t>P4-B20</t>
        </is>
      </c>
      <c r="C83" s="20" t="inlineStr">
        <is>
          <t>Processus</t>
        </is>
      </c>
      <c r="D83" s="20" t="inlineStr">
        <is>
          <t>Frappe à froid des billes</t>
        </is>
      </c>
      <c r="E83" s="20" t="n">
        <v>4</v>
      </c>
      <c r="F83" s="20" t="inlineStr">
        <is>
          <t>Billes</t>
        </is>
      </c>
      <c r="G83" s="20" t="inlineStr">
        <is>
          <t>Billes</t>
        </is>
      </c>
      <c r="H83" s="20" t="n">
        <v>0.005</v>
      </c>
      <c r="I83" s="20" t="n">
        <v>120</v>
      </c>
      <c r="J83" s="21" t="n">
        <v>0.85</v>
      </c>
      <c r="K83" s="21" t="n">
        <v>0.01</v>
      </c>
      <c r="L83" s="20" t="n">
        <v>1</v>
      </c>
      <c r="M83" s="22" t="n"/>
      <c r="N83" s="22" t="n"/>
      <c r="O83" s="22" t="n"/>
      <c r="P83" s="20" t="n"/>
      <c r="Q83" s="20" t="n"/>
      <c r="R83" s="20" t="inlineStr">
        <is>
          <t>billes</t>
        </is>
      </c>
      <c r="S83" s="20" t="n"/>
      <c r="T83" s="14">
        <f>IF(A83="","",IF(C83="Client",N(O83),IFERROR(INDEX($T$6:$T$405,MATCH(B83,$A$6:$A$405,0))*IF(P83="",1,P83),"")))</f>
        <v/>
      </c>
      <c r="U83" s="15">
        <f>IF(OR(T83="",T83=0),"",Ouverture_min/T83)</f>
        <v/>
      </c>
      <c r="V83" s="15">
        <f>IF(OR(H83="",C83&lt;&gt;"Processus"),"",H83/MAX(1,N(Q83)))</f>
        <v/>
      </c>
      <c r="W83" s="16">
        <f>IF(AND(C83="Stock",N(T83)&gt;0),N(M83)/T83,"")</f>
        <v/>
      </c>
      <c r="X83" s="17">
        <f>IF(OR(V83="",U83=""),"",V83/(U83*IF(J83="",1,J83)))</f>
        <v/>
      </c>
      <c r="Y83" s="18">
        <f>IF(AND(V83&lt;&gt;"",U83&lt;&gt;""),IF(V83&gt;U83,"GOULOT",""),"")</f>
        <v/>
      </c>
      <c r="Z83" s="18">
        <f>IF(AND(J83&lt;&gt;"",C83="Processus"),IF(J83&lt;Seuil_TRS,"TRS BAS",""),"")</f>
        <v/>
      </c>
      <c r="AA83" s="18">
        <f>IF(AND(C83="Stock",N83&lt;&gt;""),IF(N(M83)&gt;N83,"SURSTOCK",""),"")</f>
        <v/>
      </c>
      <c r="AB83" s="18">
        <f>IF(A83="","",IF(COUNTIF($A$6:$A$405,A83)&gt;1,"ID EN DOUBLE",IF(AND(B83="",C83&lt;&gt;"Client"),"PAS DE SUIVANT",IF(AND(B83&lt;&gt;"",COUNTIF($A$6:$A$405,B83)=0),"SUIVANT INCONNU","OK"))))</f>
        <v/>
      </c>
    </row>
    <row r="84">
      <c r="A84" s="10" t="inlineStr">
        <is>
          <t>P4-B20</t>
        </is>
      </c>
      <c r="B84" s="11" t="inlineStr">
        <is>
          <t>P4-B30</t>
        </is>
      </c>
      <c r="C84" s="11" t="inlineStr">
        <is>
          <t>Processus</t>
        </is>
      </c>
      <c r="D84" s="11" t="inlineStr">
        <is>
          <t>Ébavurage (flashing)</t>
        </is>
      </c>
      <c r="E84" s="11" t="n">
        <v>4</v>
      </c>
      <c r="F84" s="11" t="inlineStr">
        <is>
          <t>Billes</t>
        </is>
      </c>
      <c r="G84" s="11" t="inlineStr">
        <is>
          <t>Billes</t>
        </is>
      </c>
      <c r="H84" s="11" t="n">
        <v>0.01</v>
      </c>
      <c r="I84" s="11" t="n">
        <v>30</v>
      </c>
      <c r="J84" s="12" t="n">
        <v>0.88</v>
      </c>
      <c r="K84" s="12" t="n">
        <v>0.005</v>
      </c>
      <c r="L84" s="11" t="n">
        <v>1</v>
      </c>
      <c r="M84" s="13" t="n"/>
      <c r="N84" s="13" t="n"/>
      <c r="O84" s="13" t="n"/>
      <c r="P84" s="11" t="n"/>
      <c r="Q84" s="11" t="n"/>
      <c r="R84" s="11" t="inlineStr">
        <is>
          <t>billes</t>
        </is>
      </c>
      <c r="S84" s="11" t="n"/>
      <c r="T84" s="14">
        <f>IF(A84="","",IF(C84="Client",N(O84),IFERROR(INDEX($T$6:$T$405,MATCH(B84,$A$6:$A$405,0))*IF(P84="",1,P84),"")))</f>
        <v/>
      </c>
      <c r="U84" s="15">
        <f>IF(OR(T84="",T84=0),"",Ouverture_min/T84)</f>
        <v/>
      </c>
      <c r="V84" s="15">
        <f>IF(OR(H84="",C84&lt;&gt;"Processus"),"",H84/MAX(1,N(Q84)))</f>
        <v/>
      </c>
      <c r="W84" s="16">
        <f>IF(AND(C84="Stock",N(T84)&gt;0),N(M84)/T84,"")</f>
        <v/>
      </c>
      <c r="X84" s="17">
        <f>IF(OR(V84="",U84=""),"",V84/(U84*IF(J84="",1,J84)))</f>
        <v/>
      </c>
      <c r="Y84" s="18">
        <f>IF(AND(V84&lt;&gt;"",U84&lt;&gt;""),IF(V84&gt;U84,"GOULOT",""),"")</f>
        <v/>
      </c>
      <c r="Z84" s="18">
        <f>IF(AND(J84&lt;&gt;"",C84="Processus"),IF(J84&lt;Seuil_TRS,"TRS BAS",""),"")</f>
        <v/>
      </c>
      <c r="AA84" s="18">
        <f>IF(AND(C84="Stock",N84&lt;&gt;""),IF(N(M84)&gt;N84,"SURSTOCK",""),"")</f>
        <v/>
      </c>
      <c r="AB84" s="18">
        <f>IF(A84="","",IF(COUNTIF($A$6:$A$405,A84)&gt;1,"ID EN DOUBLE",IF(AND(B84="",C84&lt;&gt;"Client"),"PAS DE SUIVANT",IF(AND(B84&lt;&gt;"",COUNTIF($A$6:$A$405,B84)=0),"SUIVANT INCONNU","OK"))))</f>
        <v/>
      </c>
    </row>
    <row r="85">
      <c r="A85" s="19" t="inlineStr">
        <is>
          <t>P4-B30</t>
        </is>
      </c>
      <c r="B85" s="20" t="inlineStr">
        <is>
          <t>W4-B30</t>
        </is>
      </c>
      <c r="C85" s="20" t="inlineStr">
        <is>
          <t>Processus</t>
        </is>
      </c>
      <c r="D85" s="20" t="inlineStr">
        <is>
          <t>Trempe des billes</t>
        </is>
      </c>
      <c r="E85" s="20" t="n">
        <v>4</v>
      </c>
      <c r="F85" s="20" t="inlineStr">
        <is>
          <t>Billes</t>
        </is>
      </c>
      <c r="G85" s="20" t="inlineStr">
        <is>
          <t>Traitement thermique</t>
        </is>
      </c>
      <c r="H85" s="20" t="n">
        <v>0.004</v>
      </c>
      <c r="I85" s="20" t="n">
        <v>90</v>
      </c>
      <c r="J85" s="21" t="n">
        <v>0.9</v>
      </c>
      <c r="K85" s="21" t="n">
        <v>0.002</v>
      </c>
      <c r="L85" s="20" t="n">
        <v>1</v>
      </c>
      <c r="M85" s="22" t="n"/>
      <c r="N85" s="22" t="n"/>
      <c r="O85" s="22" t="n"/>
      <c r="P85" s="20" t="n"/>
      <c r="Q85" s="20" t="n"/>
      <c r="R85" s="20" t="inlineStr">
        <is>
          <t>billes</t>
        </is>
      </c>
      <c r="S85" s="20" t="n"/>
      <c r="T85" s="14">
        <f>IF(A85="","",IF(C85="Client",N(O85),IFERROR(INDEX($T$6:$T$405,MATCH(B85,$A$6:$A$405,0))*IF(P85="",1,P85),"")))</f>
        <v/>
      </c>
      <c r="U85" s="15">
        <f>IF(OR(T85="",T85=0),"",Ouverture_min/T85)</f>
        <v/>
      </c>
      <c r="V85" s="15">
        <f>IF(OR(H85="",C85&lt;&gt;"Processus"),"",H85/MAX(1,N(Q85)))</f>
        <v/>
      </c>
      <c r="W85" s="16">
        <f>IF(AND(C85="Stock",N(T85)&gt;0),N(M85)/T85,"")</f>
        <v/>
      </c>
      <c r="X85" s="17">
        <f>IF(OR(V85="",U85=""),"",V85/(U85*IF(J85="",1,J85)))</f>
        <v/>
      </c>
      <c r="Y85" s="18">
        <f>IF(AND(V85&lt;&gt;"",U85&lt;&gt;""),IF(V85&gt;U85,"GOULOT",""),"")</f>
        <v/>
      </c>
      <c r="Z85" s="18">
        <f>IF(AND(J85&lt;&gt;"",C85="Processus"),IF(J85&lt;Seuil_TRS,"TRS BAS",""),"")</f>
        <v/>
      </c>
      <c r="AA85" s="18">
        <f>IF(AND(C85="Stock",N85&lt;&gt;""),IF(N(M85)&gt;N85,"SURSTOCK",""),"")</f>
        <v/>
      </c>
      <c r="AB85" s="18">
        <f>IF(A85="","",IF(COUNTIF($A$6:$A$405,A85)&gt;1,"ID EN DOUBLE",IF(AND(B85="",C85&lt;&gt;"Client"),"PAS DE SUIVANT",IF(AND(B85&lt;&gt;"",COUNTIF($A$6:$A$405,B85)=0),"SUIVANT INCONNU","OK"))))</f>
        <v/>
      </c>
    </row>
    <row r="86">
      <c r="A86" s="10" t="inlineStr">
        <is>
          <t>W4-B30</t>
        </is>
      </c>
      <c r="B86" s="11" t="inlineStr">
        <is>
          <t>P4-B40</t>
        </is>
      </c>
      <c r="C86" s="11" t="inlineStr">
        <is>
          <t>Stock</t>
        </is>
      </c>
      <c r="D86" s="11" t="inlineStr">
        <is>
          <t>Billes trempées (vrac)</t>
        </is>
      </c>
      <c r="E86" s="11" t="n">
        <v>4</v>
      </c>
      <c r="F86" s="11" t="inlineStr">
        <is>
          <t>Billes</t>
        </is>
      </c>
      <c r="G86" s="11" t="inlineStr">
        <is>
          <t>Billes</t>
        </is>
      </c>
      <c r="H86" s="11" t="n"/>
      <c r="I86" s="11" t="n"/>
      <c r="J86" s="12" t="n"/>
      <c r="K86" s="12" t="n"/>
      <c r="L86" s="11" t="n"/>
      <c r="M86" s="13" t="n">
        <v>60000</v>
      </c>
      <c r="N86" s="13" t="n">
        <v>50000</v>
      </c>
      <c r="O86" s="13" t="n"/>
      <c r="P86" s="11" t="n"/>
      <c r="Q86" s="11" t="n"/>
      <c r="R86" s="11" t="inlineStr">
        <is>
          <t>billes</t>
        </is>
      </c>
      <c r="S86" s="11" t="n"/>
      <c r="T86" s="14">
        <f>IF(A86="","",IF(C86="Client",N(O86),IFERROR(INDEX($T$6:$T$405,MATCH(B86,$A$6:$A$405,0))*IF(P86="",1,P86),"")))</f>
        <v/>
      </c>
      <c r="U86" s="15">
        <f>IF(OR(T86="",T86=0),"",Ouverture_min/T86)</f>
        <v/>
      </c>
      <c r="V86" s="15">
        <f>IF(OR(H86="",C86&lt;&gt;"Processus"),"",H86/MAX(1,N(Q86)))</f>
        <v/>
      </c>
      <c r="W86" s="16">
        <f>IF(AND(C86="Stock",N(T86)&gt;0),N(M86)/T86,"")</f>
        <v/>
      </c>
      <c r="X86" s="17">
        <f>IF(OR(V86="",U86=""),"",V86/(U86*IF(J86="",1,J86)))</f>
        <v/>
      </c>
      <c r="Y86" s="18">
        <f>IF(AND(V86&lt;&gt;"",U86&lt;&gt;""),IF(V86&gt;U86,"GOULOT",""),"")</f>
        <v/>
      </c>
      <c r="Z86" s="18">
        <f>IF(AND(J86&lt;&gt;"",C86="Processus"),IF(J86&lt;Seuil_TRS,"TRS BAS",""),"")</f>
        <v/>
      </c>
      <c r="AA86" s="18">
        <f>IF(AND(C86="Stock",N86&lt;&gt;""),IF(N(M86)&gt;N86,"SURSTOCK",""),"")</f>
        <v/>
      </c>
      <c r="AB86" s="18">
        <f>IF(A86="","",IF(COUNTIF($A$6:$A$405,A86)&gt;1,"ID EN DOUBLE",IF(AND(B86="",C86&lt;&gt;"Client"),"PAS DE SUIVANT",IF(AND(B86&lt;&gt;"",COUNTIF($A$6:$A$405,B86)=0),"SUIVANT INCONNU","OK"))))</f>
        <v/>
      </c>
    </row>
    <row r="87">
      <c r="A87" s="19" t="inlineStr">
        <is>
          <t>P4-B40</t>
        </is>
      </c>
      <c r="B87" s="20" t="inlineStr">
        <is>
          <t>P4-B50</t>
        </is>
      </c>
      <c r="C87" s="20" t="inlineStr">
        <is>
          <t>Processus</t>
        </is>
      </c>
      <c r="D87" s="20" t="inlineStr">
        <is>
          <t>Rectification &amp; rodage</t>
        </is>
      </c>
      <c r="E87" s="20" t="n">
        <v>4</v>
      </c>
      <c r="F87" s="20" t="inlineStr">
        <is>
          <t>Billes</t>
        </is>
      </c>
      <c r="G87" s="20" t="inlineStr">
        <is>
          <t>Rectification</t>
        </is>
      </c>
      <c r="H87" s="20" t="n">
        <v>0.02</v>
      </c>
      <c r="I87" s="20" t="n">
        <v>60</v>
      </c>
      <c r="J87" s="21" t="n">
        <v>0.72</v>
      </c>
      <c r="K87" s="21" t="n">
        <v>0.008</v>
      </c>
      <c r="L87" s="20" t="n">
        <v>1</v>
      </c>
      <c r="M87" s="22" t="n"/>
      <c r="N87" s="22" t="n"/>
      <c r="O87" s="22" t="n"/>
      <c r="P87" s="20" t="n"/>
      <c r="Q87" s="20" t="n"/>
      <c r="R87" s="20" t="inlineStr">
        <is>
          <t>billes</t>
        </is>
      </c>
      <c r="S87" s="20" t="n"/>
      <c r="T87" s="14">
        <f>IF(A87="","",IF(C87="Client",N(O87),IFERROR(INDEX($T$6:$T$405,MATCH(B87,$A$6:$A$405,0))*IF(P87="",1,P87),"")))</f>
        <v/>
      </c>
      <c r="U87" s="15">
        <f>IF(OR(T87="",T87=0),"",Ouverture_min/T87)</f>
        <v/>
      </c>
      <c r="V87" s="15">
        <f>IF(OR(H87="",C87&lt;&gt;"Processus"),"",H87/MAX(1,N(Q87)))</f>
        <v/>
      </c>
      <c r="W87" s="16">
        <f>IF(AND(C87="Stock",N(T87)&gt;0),N(M87)/T87,"")</f>
        <v/>
      </c>
      <c r="X87" s="17">
        <f>IF(OR(V87="",U87=""),"",V87/(U87*IF(J87="",1,J87)))</f>
        <v/>
      </c>
      <c r="Y87" s="18">
        <f>IF(AND(V87&lt;&gt;"",U87&lt;&gt;""),IF(V87&gt;U87,"GOULOT",""),"")</f>
        <v/>
      </c>
      <c r="Z87" s="18">
        <f>IF(AND(J87&lt;&gt;"",C87="Processus"),IF(J87&lt;Seuil_TRS,"TRS BAS",""),"")</f>
        <v/>
      </c>
      <c r="AA87" s="18">
        <f>IF(AND(C87="Stock",N87&lt;&gt;""),IF(N(M87)&gt;N87,"SURSTOCK",""),"")</f>
        <v/>
      </c>
      <c r="AB87" s="18">
        <f>IF(A87="","",IF(COUNTIF($A$6:$A$405,A87)&gt;1,"ID EN DOUBLE",IF(AND(B87="",C87&lt;&gt;"Client"),"PAS DE SUIVANT",IF(AND(B87&lt;&gt;"",COUNTIF($A$6:$A$405,B87)=0),"SUIVANT INCONNU","OK"))))</f>
        <v/>
      </c>
    </row>
    <row r="88">
      <c r="A88" s="10" t="inlineStr">
        <is>
          <t>P4-B50</t>
        </is>
      </c>
      <c r="B88" s="11" t="inlineStr">
        <is>
          <t>P3-L10</t>
        </is>
      </c>
      <c r="C88" s="11" t="inlineStr">
        <is>
          <t>Processus</t>
        </is>
      </c>
      <c r="D88" s="11" t="inlineStr">
        <is>
          <t>Tri &amp; contrôle visuel</t>
        </is>
      </c>
      <c r="E88" s="11" t="n">
        <v>4</v>
      </c>
      <c r="F88" s="11" t="inlineStr">
        <is>
          <t>Billes</t>
        </is>
      </c>
      <c r="G88" s="11" t="inlineStr">
        <is>
          <t>Métrologie</t>
        </is>
      </c>
      <c r="H88" s="11" t="n">
        <v>0.5</v>
      </c>
      <c r="I88" s="11" t="n">
        <v>10</v>
      </c>
      <c r="J88" s="12" t="n">
        <v>0.91</v>
      </c>
      <c r="K88" s="12" t="n">
        <v>0.003</v>
      </c>
      <c r="L88" s="11" t="n">
        <v>1</v>
      </c>
      <c r="M88" s="13" t="n"/>
      <c r="N88" s="13" t="n"/>
      <c r="O88" s="13" t="n"/>
      <c r="P88" s="11" t="n">
        <v>8</v>
      </c>
      <c r="Q88" s="11" t="n"/>
      <c r="R88" s="11" t="inlineStr">
        <is>
          <t>billes</t>
        </is>
      </c>
      <c r="S88" s="11" t="inlineStr">
        <is>
          <t>8 billes par roulement ; tri manuel à automatiser</t>
        </is>
      </c>
      <c r="T88" s="14">
        <f>IF(A88="","",IF(C88="Client",N(O88),IFERROR(INDEX($T$6:$T$405,MATCH(B88,$A$6:$A$405,0))*IF(P88="",1,P88),"")))</f>
        <v/>
      </c>
      <c r="U88" s="15">
        <f>IF(OR(T88="",T88=0),"",Ouverture_min/T88)</f>
        <v/>
      </c>
      <c r="V88" s="15">
        <f>IF(OR(H88="",C88&lt;&gt;"Processus"),"",H88/MAX(1,N(Q88)))</f>
        <v/>
      </c>
      <c r="W88" s="16">
        <f>IF(AND(C88="Stock",N(T88)&gt;0),N(M88)/T88,"")</f>
        <v/>
      </c>
      <c r="X88" s="17">
        <f>IF(OR(V88="",U88=""),"",V88/(U88*IF(J88="",1,J88)))</f>
        <v/>
      </c>
      <c r="Y88" s="18">
        <f>IF(AND(V88&lt;&gt;"",U88&lt;&gt;""),IF(V88&gt;U88,"GOULOT",""),"")</f>
        <v/>
      </c>
      <c r="Z88" s="18">
        <f>IF(AND(J88&lt;&gt;"",C88="Processus"),IF(J88&lt;Seuil_TRS,"TRS BAS",""),"")</f>
        <v/>
      </c>
      <c r="AA88" s="18">
        <f>IF(AND(C88="Stock",N88&lt;&gt;""),IF(N(M88)&gt;N88,"SURSTOCK",""),"")</f>
        <v/>
      </c>
      <c r="AB88" s="18">
        <f>IF(A88="","",IF(COUNTIF($A$6:$A$405,A88)&gt;1,"ID EN DOUBLE",IF(AND(B88="",C88&lt;&gt;"Client"),"PAS DE SUIVANT",IF(AND(B88&lt;&gt;"",COUNTIF($A$6:$A$405,B88)=0),"SUIVANT INCONNU","OK"))))</f>
        <v/>
      </c>
    </row>
    <row r="89">
      <c r="A89" s="19" t="inlineStr">
        <is>
          <t>F4-PA6</t>
        </is>
      </c>
      <c r="B89" s="20" t="inlineStr">
        <is>
          <t>P4-K10</t>
        </is>
      </c>
      <c r="C89" s="20" t="inlineStr">
        <is>
          <t>Fournisseur</t>
        </is>
      </c>
      <c r="D89" s="20" t="inlineStr">
        <is>
          <t>Fournisseur granulés PA66</t>
        </is>
      </c>
      <c r="E89" s="20" t="n">
        <v>4</v>
      </c>
      <c r="F89" s="20" t="inlineStr">
        <is>
          <t>Cage</t>
        </is>
      </c>
      <c r="G89" s="20" t="inlineStr">
        <is>
          <t>Achats</t>
        </is>
      </c>
      <c r="H89" s="20" t="n"/>
      <c r="I89" s="20" t="n"/>
      <c r="J89" s="21" t="n"/>
      <c r="K89" s="21" t="n"/>
      <c r="L89" s="20" t="n"/>
      <c r="M89" s="22" t="n"/>
      <c r="N89" s="22" t="n"/>
      <c r="O89" s="22" t="n"/>
      <c r="P89" s="20" t="n"/>
      <c r="Q89" s="20" t="n"/>
      <c r="R89" s="20" t="inlineStr">
        <is>
          <t>cage</t>
        </is>
      </c>
      <c r="S89" s="20" t="n"/>
      <c r="T89" s="14">
        <f>IF(A89="","",IF(C89="Client",N(O89),IFERROR(INDEX($T$6:$T$405,MATCH(B89,$A$6:$A$405,0))*IF(P89="",1,P89),"")))</f>
        <v/>
      </c>
      <c r="U89" s="15">
        <f>IF(OR(T89="",T89=0),"",Ouverture_min/T89)</f>
        <v/>
      </c>
      <c r="V89" s="15">
        <f>IF(OR(H89="",C89&lt;&gt;"Processus"),"",H89/MAX(1,N(Q89)))</f>
        <v/>
      </c>
      <c r="W89" s="16">
        <f>IF(AND(C89="Stock",N(T89)&gt;0),N(M89)/T89,"")</f>
        <v/>
      </c>
      <c r="X89" s="17">
        <f>IF(OR(V89="",U89=""),"",V89/(U89*IF(J89="",1,J89)))</f>
        <v/>
      </c>
      <c r="Y89" s="18">
        <f>IF(AND(V89&lt;&gt;"",U89&lt;&gt;""),IF(V89&gt;U89,"GOULOT",""),"")</f>
        <v/>
      </c>
      <c r="Z89" s="18">
        <f>IF(AND(J89&lt;&gt;"",C89="Processus"),IF(J89&lt;Seuil_TRS,"TRS BAS",""),"")</f>
        <v/>
      </c>
      <c r="AA89" s="18">
        <f>IF(AND(C89="Stock",N89&lt;&gt;""),IF(N(M89)&gt;N89,"SURSTOCK",""),"")</f>
        <v/>
      </c>
      <c r="AB89" s="18">
        <f>IF(A89="","",IF(COUNTIF($A$6:$A$405,A89)&gt;1,"ID EN DOUBLE",IF(AND(B89="",C89&lt;&gt;"Client"),"PAS DE SUIVANT",IF(AND(B89&lt;&gt;"",COUNTIF($A$6:$A$405,B89)=0),"SUIVANT INCONNU","OK"))))</f>
        <v/>
      </c>
    </row>
    <row r="90">
      <c r="A90" s="10" t="inlineStr">
        <is>
          <t>P4-K10</t>
        </is>
      </c>
      <c r="B90" s="11" t="inlineStr">
        <is>
          <t>W4-K10</t>
        </is>
      </c>
      <c r="C90" s="11" t="inlineStr">
        <is>
          <t>Processus</t>
        </is>
      </c>
      <c r="D90" s="11" t="inlineStr">
        <is>
          <t>Injection des cages</t>
        </is>
      </c>
      <c r="E90" s="11" t="n">
        <v>4</v>
      </c>
      <c r="F90" s="11" t="inlineStr">
        <is>
          <t>Cage</t>
        </is>
      </c>
      <c r="G90" s="11" t="inlineStr">
        <is>
          <t>Injection</t>
        </is>
      </c>
      <c r="H90" s="11" t="n">
        <v>0.3</v>
      </c>
      <c r="I90" s="11" t="n">
        <v>50</v>
      </c>
      <c r="J90" s="12" t="n">
        <v>0.83</v>
      </c>
      <c r="K90" s="12" t="n">
        <v>0.01</v>
      </c>
      <c r="L90" s="11" t="n">
        <v>1</v>
      </c>
      <c r="M90" s="13" t="n"/>
      <c r="N90" s="13" t="n"/>
      <c r="O90" s="13" t="n"/>
      <c r="P90" s="11" t="n"/>
      <c r="Q90" s="11" t="n"/>
      <c r="R90" s="11" t="inlineStr">
        <is>
          <t>cage</t>
        </is>
      </c>
      <c r="S90" s="11" t="n"/>
      <c r="T90" s="14">
        <f>IF(A90="","",IF(C90="Client",N(O90),IFERROR(INDEX($T$6:$T$405,MATCH(B90,$A$6:$A$405,0))*IF(P90="",1,P90),"")))</f>
        <v/>
      </c>
      <c r="U90" s="15">
        <f>IF(OR(T90="",T90=0),"",Ouverture_min/T90)</f>
        <v/>
      </c>
      <c r="V90" s="15">
        <f>IF(OR(H90="",C90&lt;&gt;"Processus"),"",H90/MAX(1,N(Q90)))</f>
        <v/>
      </c>
      <c r="W90" s="16">
        <f>IF(AND(C90="Stock",N(T90)&gt;0),N(M90)/T90,"")</f>
        <v/>
      </c>
      <c r="X90" s="17">
        <f>IF(OR(V90="",U90=""),"",V90/(U90*IF(J90="",1,J90)))</f>
        <v/>
      </c>
      <c r="Y90" s="18">
        <f>IF(AND(V90&lt;&gt;"",U90&lt;&gt;""),IF(V90&gt;U90,"GOULOT",""),"")</f>
        <v/>
      </c>
      <c r="Z90" s="18">
        <f>IF(AND(J90&lt;&gt;"",C90="Processus"),IF(J90&lt;Seuil_TRS,"TRS BAS",""),"")</f>
        <v/>
      </c>
      <c r="AA90" s="18">
        <f>IF(AND(C90="Stock",N90&lt;&gt;""),IF(N(M90)&gt;N90,"SURSTOCK",""),"")</f>
        <v/>
      </c>
      <c r="AB90" s="18">
        <f>IF(A90="","",IF(COUNTIF($A$6:$A$405,A90)&gt;1,"ID EN DOUBLE",IF(AND(B90="",C90&lt;&gt;"Client"),"PAS DE SUIVANT",IF(AND(B90&lt;&gt;"",COUNTIF($A$6:$A$405,B90)=0),"SUIVANT INCONNU","OK"))))</f>
        <v/>
      </c>
    </row>
    <row r="91">
      <c r="A91" s="19" t="inlineStr">
        <is>
          <t>W4-K10</t>
        </is>
      </c>
      <c r="B91" s="20" t="inlineStr">
        <is>
          <t>P3-L10</t>
        </is>
      </c>
      <c r="C91" s="20" t="inlineStr">
        <is>
          <t>Stock</t>
        </is>
      </c>
      <c r="D91" s="20" t="inlineStr">
        <is>
          <t>Stock cages</t>
        </is>
      </c>
      <c r="E91" s="20" t="n">
        <v>4</v>
      </c>
      <c r="F91" s="20" t="inlineStr">
        <is>
          <t>Cage</t>
        </is>
      </c>
      <c r="G91" s="20" t="inlineStr">
        <is>
          <t>Injection</t>
        </is>
      </c>
      <c r="H91" s="20" t="n"/>
      <c r="I91" s="20" t="n"/>
      <c r="J91" s="21" t="n"/>
      <c r="K91" s="21" t="n"/>
      <c r="L91" s="20" t="n"/>
      <c r="M91" s="22" t="n">
        <v>4000</v>
      </c>
      <c r="N91" s="22" t="n">
        <v>5000</v>
      </c>
      <c r="O91" s="22" t="n"/>
      <c r="P91" s="20" t="n"/>
      <c r="Q91" s="20" t="n"/>
      <c r="R91" s="20" t="inlineStr">
        <is>
          <t>cage</t>
        </is>
      </c>
      <c r="S91" s="20" t="n"/>
      <c r="T91" s="14">
        <f>IF(A91="","",IF(C91="Client",N(O91),IFERROR(INDEX($T$6:$T$405,MATCH(B91,$A$6:$A$405,0))*IF(P91="",1,P91),"")))</f>
        <v/>
      </c>
      <c r="U91" s="15">
        <f>IF(OR(T91="",T91=0),"",Ouverture_min/T91)</f>
        <v/>
      </c>
      <c r="V91" s="15">
        <f>IF(OR(H91="",C91&lt;&gt;"Processus"),"",H91/MAX(1,N(Q91)))</f>
        <v/>
      </c>
      <c r="W91" s="16">
        <f>IF(AND(C91="Stock",N(T91)&gt;0),N(M91)/T91,"")</f>
        <v/>
      </c>
      <c r="X91" s="17">
        <f>IF(OR(V91="",U91=""),"",V91/(U91*IF(J91="",1,J91)))</f>
        <v/>
      </c>
      <c r="Y91" s="18">
        <f>IF(AND(V91&lt;&gt;"",U91&lt;&gt;""),IF(V91&gt;U91,"GOULOT",""),"")</f>
        <v/>
      </c>
      <c r="Z91" s="18">
        <f>IF(AND(J91&lt;&gt;"",C91="Processus"),IF(J91&lt;Seuil_TRS,"TRS BAS",""),"")</f>
        <v/>
      </c>
      <c r="AA91" s="18">
        <f>IF(AND(C91="Stock",N91&lt;&gt;""),IF(N(M91)&gt;N91,"SURSTOCK",""),"")</f>
        <v/>
      </c>
      <c r="AB91" s="18">
        <f>IF(A91="","",IF(COUNTIF($A$6:$A$405,A91)&gt;1,"ID EN DOUBLE",IF(AND(B91="",C91&lt;&gt;"Client"),"PAS DE SUIVANT",IF(AND(B91&lt;&gt;"",COUNTIF($A$6:$A$405,B91)=0),"SUIVANT INCONNU","OK"))))</f>
        <v/>
      </c>
    </row>
    <row r="92">
      <c r="A92" s="10" t="inlineStr">
        <is>
          <t>P5-F10</t>
        </is>
      </c>
      <c r="B92" s="11" t="inlineStr">
        <is>
          <t>P5-F20</t>
        </is>
      </c>
      <c r="C92" s="11" t="inlineStr">
        <is>
          <t>Processus</t>
        </is>
      </c>
      <c r="D92" s="11" t="inlineStr">
        <is>
          <t>Sciage des lopins</t>
        </is>
      </c>
      <c r="E92" s="11" t="n">
        <v>5</v>
      </c>
      <c r="F92" s="11" t="inlineStr">
        <is>
          <t>Ébauches forgées</t>
        </is>
      </c>
      <c r="G92" s="11" t="inlineStr">
        <is>
          <t>Forge</t>
        </is>
      </c>
      <c r="H92" s="11" t="n">
        <v>0.5</v>
      </c>
      <c r="I92" s="11" t="n">
        <v>20</v>
      </c>
      <c r="J92" s="12" t="n">
        <v>0.88</v>
      </c>
      <c r="K92" s="12" t="n">
        <v>0.004</v>
      </c>
      <c r="L92" s="11" t="n">
        <v>1</v>
      </c>
      <c r="M92" s="13" t="n"/>
      <c r="N92" s="13" t="n"/>
      <c r="O92" s="13" t="n"/>
      <c r="P92" s="11" t="n"/>
      <c r="Q92" s="11" t="n"/>
      <c r="R92" s="11" t="inlineStr">
        <is>
          <t>barres_acier</t>
        </is>
      </c>
      <c r="S92" s="11" t="n"/>
      <c r="T92" s="14">
        <f>IF(A92="","",IF(C92="Client",N(O92),IFERROR(INDEX($T$6:$T$405,MATCH(B92,$A$6:$A$405,0))*IF(P92="",1,P92),"")))</f>
        <v/>
      </c>
      <c r="U92" s="15">
        <f>IF(OR(T92="",T92=0),"",Ouverture_min/T92)</f>
        <v/>
      </c>
      <c r="V92" s="15">
        <f>IF(OR(H92="",C92&lt;&gt;"Processus"),"",H92/MAX(1,N(Q92)))</f>
        <v/>
      </c>
      <c r="W92" s="16">
        <f>IF(AND(C92="Stock",N(T92)&gt;0),N(M92)/T92,"")</f>
        <v/>
      </c>
      <c r="X92" s="17">
        <f>IF(OR(V92="",U92=""),"",V92/(U92*IF(J92="",1,J92)))</f>
        <v/>
      </c>
      <c r="Y92" s="18">
        <f>IF(AND(V92&lt;&gt;"",U92&lt;&gt;""),IF(V92&gt;U92,"GOULOT",""),"")</f>
        <v/>
      </c>
      <c r="Z92" s="18">
        <f>IF(AND(J92&lt;&gt;"",C92="Processus"),IF(J92&lt;Seuil_TRS,"TRS BAS",""),"")</f>
        <v/>
      </c>
      <c r="AA92" s="18">
        <f>IF(AND(C92="Stock",N92&lt;&gt;""),IF(N(M92)&gt;N92,"SURSTOCK",""),"")</f>
        <v/>
      </c>
      <c r="AB92" s="18">
        <f>IF(A92="","",IF(COUNTIF($A$6:$A$405,A92)&gt;1,"ID EN DOUBLE",IF(AND(B92="",C92&lt;&gt;"Client"),"PAS DE SUIVANT",IF(AND(B92&lt;&gt;"",COUNTIF($A$6:$A$405,B92)=0),"SUIVANT INCONNU","OK"))))</f>
        <v/>
      </c>
    </row>
    <row r="93">
      <c r="A93" s="19" t="inlineStr">
        <is>
          <t>P5-F20</t>
        </is>
      </c>
      <c r="B93" s="20" t="inlineStr">
        <is>
          <t>P5-F30</t>
        </is>
      </c>
      <c r="C93" s="20" t="inlineStr">
        <is>
          <t>Processus</t>
        </is>
      </c>
      <c r="D93" s="20" t="inlineStr">
        <is>
          <t>Forge à chaud des ébauches</t>
        </is>
      </c>
      <c r="E93" s="20" t="n">
        <v>5</v>
      </c>
      <c r="F93" s="20" t="inlineStr">
        <is>
          <t>Ébauches forgées</t>
        </is>
      </c>
      <c r="G93" s="20" t="inlineStr">
        <is>
          <t>Forge</t>
        </is>
      </c>
      <c r="H93" s="20" t="n">
        <v>0.8</v>
      </c>
      <c r="I93" s="20" t="n">
        <v>45</v>
      </c>
      <c r="J93" s="21" t="n">
        <v>0.77</v>
      </c>
      <c r="K93" s="21" t="n">
        <v>0.012</v>
      </c>
      <c r="L93" s="20" t="n">
        <v>1</v>
      </c>
      <c r="M93" s="22" t="n"/>
      <c r="N93" s="22" t="n"/>
      <c r="O93" s="22" t="n"/>
      <c r="P93" s="20" t="n"/>
      <c r="Q93" s="20" t="n"/>
      <c r="R93" s="20" t="inlineStr">
        <is>
          <t>bagues</t>
        </is>
      </c>
      <c r="S93" s="20" t="n"/>
      <c r="T93" s="14">
        <f>IF(A93="","",IF(C93="Client",N(O93),IFERROR(INDEX($T$6:$T$405,MATCH(B93,$A$6:$A$405,0))*IF(P93="",1,P93),"")))</f>
        <v/>
      </c>
      <c r="U93" s="15">
        <f>IF(OR(T93="",T93=0),"",Ouverture_min/T93)</f>
        <v/>
      </c>
      <c r="V93" s="15">
        <f>IF(OR(H93="",C93&lt;&gt;"Processus"),"",H93/MAX(1,N(Q93)))</f>
        <v/>
      </c>
      <c r="W93" s="16">
        <f>IF(AND(C93="Stock",N(T93)&gt;0),N(M93)/T93,"")</f>
        <v/>
      </c>
      <c r="X93" s="17">
        <f>IF(OR(V93="",U93=""),"",V93/(U93*IF(J93="",1,J93)))</f>
        <v/>
      </c>
      <c r="Y93" s="18">
        <f>IF(AND(V93&lt;&gt;"",U93&lt;&gt;""),IF(V93&gt;U93,"GOULOT",""),"")</f>
        <v/>
      </c>
      <c r="Z93" s="18">
        <f>IF(AND(J93&lt;&gt;"",C93="Processus"),IF(J93&lt;Seuil_TRS,"TRS BAS",""),"")</f>
        <v/>
      </c>
      <c r="AA93" s="18">
        <f>IF(AND(C93="Stock",N93&lt;&gt;""),IF(N(M93)&gt;N93,"SURSTOCK",""),"")</f>
        <v/>
      </c>
      <c r="AB93" s="18">
        <f>IF(A93="","",IF(COUNTIF($A$6:$A$405,A93)&gt;1,"ID EN DOUBLE",IF(AND(B93="",C93&lt;&gt;"Client"),"PAS DE SUIVANT",IF(AND(B93&lt;&gt;"",COUNTIF($A$6:$A$405,B93)=0),"SUIVANT INCONNU","OK"))))</f>
        <v/>
      </c>
    </row>
    <row r="94">
      <c r="A94" s="10" t="inlineStr">
        <is>
          <t>P5-F30</t>
        </is>
      </c>
      <c r="B94" s="11" t="inlineStr">
        <is>
          <t>W5-F30</t>
        </is>
      </c>
      <c r="C94" s="11" t="inlineStr">
        <is>
          <t>Processus</t>
        </is>
      </c>
      <c r="D94" s="11" t="inlineStr">
        <is>
          <t>Recuit de sphéroïdisation</t>
        </is>
      </c>
      <c r="E94" s="11" t="n">
        <v>5</v>
      </c>
      <c r="F94" s="11" t="inlineStr">
        <is>
          <t>Ébauches forgées</t>
        </is>
      </c>
      <c r="G94" s="11" t="inlineStr">
        <is>
          <t>Traitement thermique</t>
        </is>
      </c>
      <c r="H94" s="11" t="n">
        <v>0.3</v>
      </c>
      <c r="I94" s="11" t="n">
        <v>120</v>
      </c>
      <c r="J94" s="12" t="n">
        <v>0.9</v>
      </c>
      <c r="K94" s="12" t="n">
        <v>0.002</v>
      </c>
      <c r="L94" s="11" t="n">
        <v>1</v>
      </c>
      <c r="M94" s="13" t="n"/>
      <c r="N94" s="13" t="n"/>
      <c r="O94" s="13" t="n"/>
      <c r="P94" s="11" t="n"/>
      <c r="Q94" s="11" t="n"/>
      <c r="R94" s="11" t="inlineStr">
        <is>
          <t>bagues</t>
        </is>
      </c>
      <c r="S94" s="11" t="n"/>
      <c r="T94" s="14">
        <f>IF(A94="","",IF(C94="Client",N(O94),IFERROR(INDEX($T$6:$T$405,MATCH(B94,$A$6:$A$405,0))*IF(P94="",1,P94),"")))</f>
        <v/>
      </c>
      <c r="U94" s="15">
        <f>IF(OR(T94="",T94=0),"",Ouverture_min/T94)</f>
        <v/>
      </c>
      <c r="V94" s="15">
        <f>IF(OR(H94="",C94&lt;&gt;"Processus"),"",H94/MAX(1,N(Q94)))</f>
        <v/>
      </c>
      <c r="W94" s="16">
        <f>IF(AND(C94="Stock",N(T94)&gt;0),N(M94)/T94,"")</f>
        <v/>
      </c>
      <c r="X94" s="17">
        <f>IF(OR(V94="",U94=""),"",V94/(U94*IF(J94="",1,J94)))</f>
        <v/>
      </c>
      <c r="Y94" s="18">
        <f>IF(AND(V94&lt;&gt;"",U94&lt;&gt;""),IF(V94&gt;U94,"GOULOT",""),"")</f>
        <v/>
      </c>
      <c r="Z94" s="18">
        <f>IF(AND(J94&lt;&gt;"",C94="Processus"),IF(J94&lt;Seuil_TRS,"TRS BAS",""),"")</f>
        <v/>
      </c>
      <c r="AA94" s="18">
        <f>IF(AND(C94="Stock",N94&lt;&gt;""),IF(N(M94)&gt;N94,"SURSTOCK",""),"")</f>
        <v/>
      </c>
      <c r="AB94" s="18">
        <f>IF(A94="","",IF(COUNTIF($A$6:$A$405,A94)&gt;1,"ID EN DOUBLE",IF(AND(B94="",C94&lt;&gt;"Client"),"PAS DE SUIVANT",IF(AND(B94&lt;&gt;"",COUNTIF($A$6:$A$405,B94)=0),"SUIVANT INCONNU","OK"))))</f>
        <v/>
      </c>
    </row>
    <row r="95">
      <c r="A95" s="19" t="inlineStr">
        <is>
          <t>W5-F30</t>
        </is>
      </c>
      <c r="B95" s="20" t="inlineStr">
        <is>
          <t>P4-A10</t>
        </is>
      </c>
      <c r="C95" s="20" t="inlineStr">
        <is>
          <t>Stock</t>
        </is>
      </c>
      <c r="D95" s="20" t="inlineStr">
        <is>
          <t>Ébauches recuites</t>
        </is>
      </c>
      <c r="E95" s="20" t="n">
        <v>5</v>
      </c>
      <c r="F95" s="20" t="inlineStr">
        <is>
          <t>Ébauches forgées</t>
        </is>
      </c>
      <c r="G95" s="20" t="inlineStr">
        <is>
          <t>Forge</t>
        </is>
      </c>
      <c r="H95" s="20" t="n"/>
      <c r="I95" s="20" t="n"/>
      <c r="J95" s="21" t="n"/>
      <c r="K95" s="21" t="n"/>
      <c r="L95" s="20" t="n"/>
      <c r="M95" s="22" t="n">
        <v>5000</v>
      </c>
      <c r="N95" s="22" t="n">
        <v>6000</v>
      </c>
      <c r="O95" s="22" t="n"/>
      <c r="P95" s="20" t="n"/>
      <c r="Q95" s="20" t="n"/>
      <c r="R95" s="20" t="inlineStr">
        <is>
          <t>bagues</t>
        </is>
      </c>
      <c r="S95" s="20" t="n"/>
      <c r="T95" s="14">
        <f>IF(A95="","",IF(C95="Client",N(O95),IFERROR(INDEX($T$6:$T$405,MATCH(B95,$A$6:$A$405,0))*IF(P95="",1,P95),"")))</f>
        <v/>
      </c>
      <c r="U95" s="15">
        <f>IF(OR(T95="",T95=0),"",Ouverture_min/T95)</f>
        <v/>
      </c>
      <c r="V95" s="15">
        <f>IF(OR(H95="",C95&lt;&gt;"Processus"),"",H95/MAX(1,N(Q95)))</f>
        <v/>
      </c>
      <c r="W95" s="16">
        <f>IF(AND(C95="Stock",N(T95)&gt;0),N(M95)/T95,"")</f>
        <v/>
      </c>
      <c r="X95" s="17">
        <f>IF(OR(V95="",U95=""),"",V95/(U95*IF(J95="",1,J95)))</f>
        <v/>
      </c>
      <c r="Y95" s="18">
        <f>IF(AND(V95&lt;&gt;"",U95&lt;&gt;""),IF(V95&gt;U95,"GOULOT",""),"")</f>
        <v/>
      </c>
      <c r="Z95" s="18">
        <f>IF(AND(J95&lt;&gt;"",C95="Processus"),IF(J95&lt;Seuil_TRS,"TRS BAS",""),"")</f>
        <v/>
      </c>
      <c r="AA95" s="18">
        <f>IF(AND(C95="Stock",N95&lt;&gt;""),IF(N(M95)&gt;N95,"SURSTOCK",""),"")</f>
        <v/>
      </c>
      <c r="AB95" s="18">
        <f>IF(A95="","",IF(COUNTIF($A$6:$A$405,A95)&gt;1,"ID EN DOUBLE",IF(AND(B95="",C95&lt;&gt;"Client"),"PAS DE SUIVANT",IF(AND(B95&lt;&gt;"",COUNTIF($A$6:$A$405,B95)=0),"SUIVANT INCONNU","OK"))))</f>
        <v/>
      </c>
    </row>
    <row r="96">
      <c r="A96" s="10" t="inlineStr">
        <is>
          <t>P5-T10</t>
        </is>
      </c>
      <c r="B96" s="11" t="inlineStr">
        <is>
          <t>P5-T20</t>
        </is>
      </c>
      <c r="C96" s="11" t="inlineStr">
        <is>
          <t>Processus</t>
        </is>
      </c>
      <c r="D96" s="11" t="inlineStr">
        <is>
          <t>Décapage du fil</t>
        </is>
      </c>
      <c r="E96" s="11" t="n">
        <v>5</v>
      </c>
      <c r="F96" s="11" t="inlineStr">
        <is>
          <t>Fil tréfilé</t>
        </is>
      </c>
      <c r="G96" s="11" t="inlineStr">
        <is>
          <t>Tréfilerie</t>
        </is>
      </c>
      <c r="H96" s="11" t="n">
        <v>0.002</v>
      </c>
      <c r="I96" s="11" t="n">
        <v>30</v>
      </c>
      <c r="J96" s="12" t="n">
        <v>0.9</v>
      </c>
      <c r="K96" s="12" t="n">
        <v>0.001</v>
      </c>
      <c r="L96" s="11" t="n">
        <v>1</v>
      </c>
      <c r="M96" s="13" t="n"/>
      <c r="N96" s="13" t="n"/>
      <c r="O96" s="13" t="n"/>
      <c r="P96" s="11" t="n"/>
      <c r="Q96" s="11" t="n"/>
      <c r="R96" s="11" t="inlineStr">
        <is>
          <t>fil_acier</t>
        </is>
      </c>
      <c r="S96" s="11" t="n"/>
      <c r="T96" s="14">
        <f>IF(A96="","",IF(C96="Client",N(O96),IFERROR(INDEX($T$6:$T$405,MATCH(B96,$A$6:$A$405,0))*IF(P96="",1,P96),"")))</f>
        <v/>
      </c>
      <c r="U96" s="15">
        <f>IF(OR(T96="",T96=0),"",Ouverture_min/T96)</f>
        <v/>
      </c>
      <c r="V96" s="15">
        <f>IF(OR(H96="",C96&lt;&gt;"Processus"),"",H96/MAX(1,N(Q96)))</f>
        <v/>
      </c>
      <c r="W96" s="16">
        <f>IF(AND(C96="Stock",N(T96)&gt;0),N(M96)/T96,"")</f>
        <v/>
      </c>
      <c r="X96" s="17">
        <f>IF(OR(V96="",U96=""),"",V96/(U96*IF(J96="",1,J96)))</f>
        <v/>
      </c>
      <c r="Y96" s="18">
        <f>IF(AND(V96&lt;&gt;"",U96&lt;&gt;""),IF(V96&gt;U96,"GOULOT",""),"")</f>
        <v/>
      </c>
      <c r="Z96" s="18">
        <f>IF(AND(J96&lt;&gt;"",C96="Processus"),IF(J96&lt;Seuil_TRS,"TRS BAS",""),"")</f>
        <v/>
      </c>
      <c r="AA96" s="18">
        <f>IF(AND(C96="Stock",N96&lt;&gt;""),IF(N(M96)&gt;N96,"SURSTOCK",""),"")</f>
        <v/>
      </c>
      <c r="AB96" s="18">
        <f>IF(A96="","",IF(COUNTIF($A$6:$A$405,A96)&gt;1,"ID EN DOUBLE",IF(AND(B96="",C96&lt;&gt;"Client"),"PAS DE SUIVANT",IF(AND(B96&lt;&gt;"",COUNTIF($A$6:$A$405,B96)=0),"SUIVANT INCONNU","OK"))))</f>
        <v/>
      </c>
    </row>
    <row r="97">
      <c r="A97" s="19" t="inlineStr">
        <is>
          <t>P5-T20</t>
        </is>
      </c>
      <c r="B97" s="20" t="inlineStr">
        <is>
          <t>W5-T20</t>
        </is>
      </c>
      <c r="C97" s="20" t="inlineStr">
        <is>
          <t>Processus</t>
        </is>
      </c>
      <c r="D97" s="20" t="inlineStr">
        <is>
          <t>Tréfilage</t>
        </is>
      </c>
      <c r="E97" s="20" t="n">
        <v>5</v>
      </c>
      <c r="F97" s="20" t="inlineStr">
        <is>
          <t>Fil tréfilé</t>
        </is>
      </c>
      <c r="G97" s="20" t="inlineStr">
        <is>
          <t>Tréfilerie</t>
        </is>
      </c>
      <c r="H97" s="20" t="n">
        <v>0.003</v>
      </c>
      <c r="I97" s="20" t="n">
        <v>40</v>
      </c>
      <c r="J97" s="21" t="n">
        <v>0.85</v>
      </c>
      <c r="K97" s="21" t="n">
        <v>0.002</v>
      </c>
      <c r="L97" s="20" t="n">
        <v>1</v>
      </c>
      <c r="M97" s="22" t="n"/>
      <c r="N97" s="22" t="n"/>
      <c r="O97" s="22" t="n"/>
      <c r="P97" s="20" t="n"/>
      <c r="Q97" s="20" t="n"/>
      <c r="R97" s="20" t="inlineStr">
        <is>
          <t>fil_acier</t>
        </is>
      </c>
      <c r="S97" s="20" t="n"/>
      <c r="T97" s="14">
        <f>IF(A97="","",IF(C97="Client",N(O97),IFERROR(INDEX($T$6:$T$405,MATCH(B97,$A$6:$A$405,0))*IF(P97="",1,P97),"")))</f>
        <v/>
      </c>
      <c r="U97" s="15">
        <f>IF(OR(T97="",T97=0),"",Ouverture_min/T97)</f>
        <v/>
      </c>
      <c r="V97" s="15">
        <f>IF(OR(H97="",C97&lt;&gt;"Processus"),"",H97/MAX(1,N(Q97)))</f>
        <v/>
      </c>
      <c r="W97" s="16">
        <f>IF(AND(C97="Stock",N(T97)&gt;0),N(M97)/T97,"")</f>
        <v/>
      </c>
      <c r="X97" s="17">
        <f>IF(OR(V97="",U97=""),"",V97/(U97*IF(J97="",1,J97)))</f>
        <v/>
      </c>
      <c r="Y97" s="18">
        <f>IF(AND(V97&lt;&gt;"",U97&lt;&gt;""),IF(V97&gt;U97,"GOULOT",""),"")</f>
        <v/>
      </c>
      <c r="Z97" s="18">
        <f>IF(AND(J97&lt;&gt;"",C97="Processus"),IF(J97&lt;Seuil_TRS,"TRS BAS",""),"")</f>
        <v/>
      </c>
      <c r="AA97" s="18">
        <f>IF(AND(C97="Stock",N97&lt;&gt;""),IF(N(M97)&gt;N97,"SURSTOCK",""),"")</f>
        <v/>
      </c>
      <c r="AB97" s="18">
        <f>IF(A97="","",IF(COUNTIF($A$6:$A$405,A97)&gt;1,"ID EN DOUBLE",IF(AND(B97="",C97&lt;&gt;"Client"),"PAS DE SUIVANT",IF(AND(B97&lt;&gt;"",COUNTIF($A$6:$A$405,B97)=0),"SUIVANT INCONNU","OK"))))</f>
        <v/>
      </c>
    </row>
    <row r="98">
      <c r="A98" s="10" t="inlineStr">
        <is>
          <t>W5-T20</t>
        </is>
      </c>
      <c r="B98" s="11" t="inlineStr">
        <is>
          <t>P4-B10</t>
        </is>
      </c>
      <c r="C98" s="11" t="inlineStr">
        <is>
          <t>Stock</t>
        </is>
      </c>
      <c r="D98" s="11" t="inlineStr">
        <is>
          <t>Bobines de fil tréfilé</t>
        </is>
      </c>
      <c r="E98" s="11" t="n">
        <v>5</v>
      </c>
      <c r="F98" s="11" t="inlineStr">
        <is>
          <t>Fil tréfilé</t>
        </is>
      </c>
      <c r="G98" s="11" t="inlineStr">
        <is>
          <t>Tréfilerie</t>
        </is>
      </c>
      <c r="H98" s="11" t="n"/>
      <c r="I98" s="11" t="n"/>
      <c r="J98" s="12" t="n"/>
      <c r="K98" s="12" t="n"/>
      <c r="L98" s="11" t="n"/>
      <c r="M98" s="13" t="n">
        <v>30000</v>
      </c>
      <c r="N98" s="13" t="n">
        <v>40000</v>
      </c>
      <c r="O98" s="13" t="n"/>
      <c r="P98" s="11" t="n"/>
      <c r="Q98" s="11" t="n"/>
      <c r="R98" s="11" t="inlineStr">
        <is>
          <t>fil_acier</t>
        </is>
      </c>
      <c r="S98" s="11" t="n"/>
      <c r="T98" s="14">
        <f>IF(A98="","",IF(C98="Client",N(O98),IFERROR(INDEX($T$6:$T$405,MATCH(B98,$A$6:$A$405,0))*IF(P98="",1,P98),"")))</f>
        <v/>
      </c>
      <c r="U98" s="15">
        <f>IF(OR(T98="",T98=0),"",Ouverture_min/T98)</f>
        <v/>
      </c>
      <c r="V98" s="15">
        <f>IF(OR(H98="",C98&lt;&gt;"Processus"),"",H98/MAX(1,N(Q98)))</f>
        <v/>
      </c>
      <c r="W98" s="16">
        <f>IF(AND(C98="Stock",N(T98)&gt;0),N(M98)/T98,"")</f>
        <v/>
      </c>
      <c r="X98" s="17">
        <f>IF(OR(V98="",U98=""),"",V98/(U98*IF(J98="",1,J98)))</f>
        <v/>
      </c>
      <c r="Y98" s="18">
        <f>IF(AND(V98&lt;&gt;"",U98&lt;&gt;""),IF(V98&gt;U98,"GOULOT",""),"")</f>
        <v/>
      </c>
      <c r="Z98" s="18">
        <f>IF(AND(J98&lt;&gt;"",C98="Processus"),IF(J98&lt;Seuil_TRS,"TRS BAS",""),"")</f>
        <v/>
      </c>
      <c r="AA98" s="18">
        <f>IF(AND(C98="Stock",N98&lt;&gt;""),IF(N(M98)&gt;N98,"SURSTOCK",""),"")</f>
        <v/>
      </c>
      <c r="AB98" s="18">
        <f>IF(A98="","",IF(COUNTIF($A$6:$A$405,A98)&gt;1,"ID EN DOUBLE",IF(AND(B98="",C98&lt;&gt;"Client"),"PAS DE SUIVANT",IF(AND(B98&lt;&gt;"",COUNTIF($A$6:$A$405,B98)=0),"SUIVANT INCONNU","OK"))))</f>
        <v/>
      </c>
    </row>
    <row r="99">
      <c r="A99" s="19" t="inlineStr">
        <is>
          <t>F6-ACI</t>
        </is>
      </c>
      <c r="B99" s="20" t="inlineStr">
        <is>
          <t>W6-A00</t>
        </is>
      </c>
      <c r="C99" s="20" t="inlineStr">
        <is>
          <t>Fournisseur</t>
        </is>
      </c>
      <c r="D99" s="20" t="inlineStr">
        <is>
          <t>Aciérie : barres 100Cr6</t>
        </is>
      </c>
      <c r="E99" s="20" t="n">
        <v>6</v>
      </c>
      <c r="F99" s="20" t="inlineStr">
        <is>
          <t>Acier 100Cr6</t>
        </is>
      </c>
      <c r="G99" s="20" t="inlineStr">
        <is>
          <t>Achats</t>
        </is>
      </c>
      <c r="H99" s="20" t="n"/>
      <c r="I99" s="20" t="n"/>
      <c r="J99" s="21" t="n"/>
      <c r="K99" s="21" t="n"/>
      <c r="L99" s="20" t="n"/>
      <c r="M99" s="22" t="n"/>
      <c r="N99" s="22" t="n"/>
      <c r="O99" s="22" t="n"/>
      <c r="P99" s="20" t="n"/>
      <c r="Q99" s="20" t="n"/>
      <c r="R99" s="20" t="inlineStr">
        <is>
          <t>barres_acier</t>
        </is>
      </c>
      <c r="S99" s="20" t="n"/>
      <c r="T99" s="14">
        <f>IF(A99="","",IF(C99="Client",N(O99),IFERROR(INDEX($T$6:$T$405,MATCH(B99,$A$6:$A$405,0))*IF(P99="",1,P99),"")))</f>
        <v/>
      </c>
      <c r="U99" s="15">
        <f>IF(OR(T99="",T99=0),"",Ouverture_min/T99)</f>
        <v/>
      </c>
      <c r="V99" s="15">
        <f>IF(OR(H99="",C99&lt;&gt;"Processus"),"",H99/MAX(1,N(Q99)))</f>
        <v/>
      </c>
      <c r="W99" s="16">
        <f>IF(AND(C99="Stock",N(T99)&gt;0),N(M99)/T99,"")</f>
        <v/>
      </c>
      <c r="X99" s="17">
        <f>IF(OR(V99="",U99=""),"",V99/(U99*IF(J99="",1,J99)))</f>
        <v/>
      </c>
      <c r="Y99" s="18">
        <f>IF(AND(V99&lt;&gt;"",U99&lt;&gt;""),IF(V99&gt;U99,"GOULOT",""),"")</f>
        <v/>
      </c>
      <c r="Z99" s="18">
        <f>IF(AND(J99&lt;&gt;"",C99="Processus"),IF(J99&lt;Seuil_TRS,"TRS BAS",""),"")</f>
        <v/>
      </c>
      <c r="AA99" s="18">
        <f>IF(AND(C99="Stock",N99&lt;&gt;""),IF(N(M99)&gt;N99,"SURSTOCK",""),"")</f>
        <v/>
      </c>
      <c r="AB99" s="18">
        <f>IF(A99="","",IF(COUNTIF($A$6:$A$405,A99)&gt;1,"ID EN DOUBLE",IF(AND(B99="",C99&lt;&gt;"Client"),"PAS DE SUIVANT",IF(AND(B99&lt;&gt;"",COUNTIF($A$6:$A$405,B99)=0),"SUIVANT INCONNU","OK"))))</f>
        <v/>
      </c>
    </row>
    <row r="100">
      <c r="A100" s="10" t="inlineStr">
        <is>
          <t>W6-A00</t>
        </is>
      </c>
      <c r="B100" s="11" t="inlineStr">
        <is>
          <t>P6-A10</t>
        </is>
      </c>
      <c r="C100" s="11" t="inlineStr">
        <is>
          <t>Stock</t>
        </is>
      </c>
      <c r="D100" s="11" t="inlineStr">
        <is>
          <t>Stock barres 100Cr6</t>
        </is>
      </c>
      <c r="E100" s="11" t="n">
        <v>6</v>
      </c>
      <c r="F100" s="11" t="inlineStr">
        <is>
          <t>Acier 100Cr6</t>
        </is>
      </c>
      <c r="G100" s="11" t="inlineStr">
        <is>
          <t>Magasin matière</t>
        </is>
      </c>
      <c r="H100" s="11" t="n"/>
      <c r="I100" s="11" t="n"/>
      <c r="J100" s="12" t="n"/>
      <c r="K100" s="12" t="n"/>
      <c r="L100" s="11" t="n"/>
      <c r="M100" s="13" t="n">
        <v>6000</v>
      </c>
      <c r="N100" s="13" t="n">
        <v>8000</v>
      </c>
      <c r="O100" s="13" t="n"/>
      <c r="P100" s="11" t="n"/>
      <c r="Q100" s="11" t="n"/>
      <c r="R100" s="11" t="inlineStr">
        <is>
          <t>barres_acier</t>
        </is>
      </c>
      <c r="S100" s="11" t="n"/>
      <c r="T100" s="14">
        <f>IF(A100="","",IF(C100="Client",N(O100),IFERROR(INDEX($T$6:$T$405,MATCH(B100,$A$6:$A$405,0))*IF(P100="",1,P100),"")))</f>
        <v/>
      </c>
      <c r="U100" s="15">
        <f>IF(OR(T100="",T100=0),"",Ouverture_min/T100)</f>
        <v/>
      </c>
      <c r="V100" s="15">
        <f>IF(OR(H100="",C100&lt;&gt;"Processus"),"",H100/MAX(1,N(Q100)))</f>
        <v/>
      </c>
      <c r="W100" s="16">
        <f>IF(AND(C100="Stock",N(T100)&gt;0),N(M100)/T100,"")</f>
        <v/>
      </c>
      <c r="X100" s="17">
        <f>IF(OR(V100="",U100=""),"",V100/(U100*IF(J100="",1,J100)))</f>
        <v/>
      </c>
      <c r="Y100" s="18">
        <f>IF(AND(V100&lt;&gt;"",U100&lt;&gt;""),IF(V100&gt;U100,"GOULOT",""),"")</f>
        <v/>
      </c>
      <c r="Z100" s="18">
        <f>IF(AND(J100&lt;&gt;"",C100="Processus"),IF(J100&lt;Seuil_TRS,"TRS BAS",""),"")</f>
        <v/>
      </c>
      <c r="AA100" s="18">
        <f>IF(AND(C100="Stock",N100&lt;&gt;""),IF(N(M100)&gt;N100,"SURSTOCK",""),"")</f>
        <v/>
      </c>
      <c r="AB100" s="18">
        <f>IF(A100="","",IF(COUNTIF($A$6:$A$405,A100)&gt;1,"ID EN DOUBLE",IF(AND(B100="",C100&lt;&gt;"Client"),"PAS DE SUIVANT",IF(AND(B100&lt;&gt;"",COUNTIF($A$6:$A$405,B100)=0),"SUIVANT INCONNU","OK"))))</f>
        <v/>
      </c>
    </row>
    <row r="101">
      <c r="A101" s="19" t="inlineStr">
        <is>
          <t>P6-A10</t>
        </is>
      </c>
      <c r="B101" s="20" t="inlineStr">
        <is>
          <t>P5-F10</t>
        </is>
      </c>
      <c r="C101" s="20" t="inlineStr">
        <is>
          <t>Processus</t>
        </is>
      </c>
      <c r="D101" s="20" t="inlineStr">
        <is>
          <t>Contrôle matière (ultrasons)</t>
        </is>
      </c>
      <c r="E101" s="20" t="n">
        <v>6</v>
      </c>
      <c r="F101" s="20" t="inlineStr">
        <is>
          <t>Acier 100Cr6</t>
        </is>
      </c>
      <c r="G101" s="20" t="inlineStr">
        <is>
          <t>Métrologie</t>
        </is>
      </c>
      <c r="H101" s="20" t="n">
        <v>0.3</v>
      </c>
      <c r="I101" s="20" t="n">
        <v>10</v>
      </c>
      <c r="J101" s="21" t="n">
        <v>0.92</v>
      </c>
      <c r="K101" s="21" t="n">
        <v>0.001</v>
      </c>
      <c r="L101" s="20" t="n">
        <v>1</v>
      </c>
      <c r="M101" s="22" t="n"/>
      <c r="N101" s="22" t="n"/>
      <c r="O101" s="22" t="n"/>
      <c r="P101" s="20" t="n"/>
      <c r="Q101" s="20" t="n"/>
      <c r="R101" s="20" t="inlineStr">
        <is>
          <t>barres_acier</t>
        </is>
      </c>
      <c r="S101" s="20" t="n"/>
      <c r="T101" s="14">
        <f>IF(A101="","",IF(C101="Client",N(O101),IFERROR(INDEX($T$6:$T$405,MATCH(B101,$A$6:$A$405,0))*IF(P101="",1,P101),"")))</f>
        <v/>
      </c>
      <c r="U101" s="15">
        <f>IF(OR(T101="",T101=0),"",Ouverture_min/T101)</f>
        <v/>
      </c>
      <c r="V101" s="15">
        <f>IF(OR(H101="",C101&lt;&gt;"Processus"),"",H101/MAX(1,N(Q101)))</f>
        <v/>
      </c>
      <c r="W101" s="16">
        <f>IF(AND(C101="Stock",N(T101)&gt;0),N(M101)/T101,"")</f>
        <v/>
      </c>
      <c r="X101" s="17">
        <f>IF(OR(V101="",U101=""),"",V101/(U101*IF(J101="",1,J101)))</f>
        <v/>
      </c>
      <c r="Y101" s="18">
        <f>IF(AND(V101&lt;&gt;"",U101&lt;&gt;""),IF(V101&gt;U101,"GOULOT",""),"")</f>
        <v/>
      </c>
      <c r="Z101" s="18">
        <f>IF(AND(J101&lt;&gt;"",C101="Processus"),IF(J101&lt;Seuil_TRS,"TRS BAS",""),"")</f>
        <v/>
      </c>
      <c r="AA101" s="18">
        <f>IF(AND(C101="Stock",N101&lt;&gt;""),IF(N(M101)&gt;N101,"SURSTOCK",""),"")</f>
        <v/>
      </c>
      <c r="AB101" s="18">
        <f>IF(A101="","",IF(COUNTIF($A$6:$A$405,A101)&gt;1,"ID EN DOUBLE",IF(AND(B101="",C101&lt;&gt;"Client"),"PAS DE SUIVANT",IF(AND(B101&lt;&gt;"",COUNTIF($A$6:$A$405,B101)=0),"SUIVANT INCONNU","OK"))))</f>
        <v/>
      </c>
    </row>
    <row r="102">
      <c r="A102" s="10" t="inlineStr">
        <is>
          <t>F6-FIL</t>
        </is>
      </c>
      <c r="B102" s="11" t="inlineStr">
        <is>
          <t>W6-F00</t>
        </is>
      </c>
      <c r="C102" s="11" t="inlineStr">
        <is>
          <t>Fournisseur</t>
        </is>
      </c>
      <c r="D102" s="11" t="inlineStr">
        <is>
          <t>Aciérie : fil machine</t>
        </is>
      </c>
      <c r="E102" s="11" t="n">
        <v>6</v>
      </c>
      <c r="F102" s="11" t="inlineStr">
        <is>
          <t>Fil machine</t>
        </is>
      </c>
      <c r="G102" s="11" t="inlineStr">
        <is>
          <t>Achats</t>
        </is>
      </c>
      <c r="H102" s="11" t="n"/>
      <c r="I102" s="11" t="n"/>
      <c r="J102" s="12" t="n"/>
      <c r="K102" s="12" t="n"/>
      <c r="L102" s="11" t="n"/>
      <c r="M102" s="13" t="n"/>
      <c r="N102" s="13" t="n"/>
      <c r="O102" s="13" t="n"/>
      <c r="P102" s="11" t="n"/>
      <c r="Q102" s="11" t="n"/>
      <c r="R102" s="11" t="inlineStr">
        <is>
          <t>fil_acier</t>
        </is>
      </c>
      <c r="S102" s="11" t="n"/>
      <c r="T102" s="14">
        <f>IF(A102="","",IF(C102="Client",N(O102),IFERROR(INDEX($T$6:$T$405,MATCH(B102,$A$6:$A$405,0))*IF(P102="",1,P102),"")))</f>
        <v/>
      </c>
      <c r="U102" s="15">
        <f>IF(OR(T102="",T102=0),"",Ouverture_min/T102)</f>
        <v/>
      </c>
      <c r="V102" s="15">
        <f>IF(OR(H102="",C102&lt;&gt;"Processus"),"",H102/MAX(1,N(Q102)))</f>
        <v/>
      </c>
      <c r="W102" s="16">
        <f>IF(AND(C102="Stock",N(T102)&gt;0),N(M102)/T102,"")</f>
        <v/>
      </c>
      <c r="X102" s="17">
        <f>IF(OR(V102="",U102=""),"",V102/(U102*IF(J102="",1,J102)))</f>
        <v/>
      </c>
      <c r="Y102" s="18">
        <f>IF(AND(V102&lt;&gt;"",U102&lt;&gt;""),IF(V102&gt;U102,"GOULOT",""),"")</f>
        <v/>
      </c>
      <c r="Z102" s="18">
        <f>IF(AND(J102&lt;&gt;"",C102="Processus"),IF(J102&lt;Seuil_TRS,"TRS BAS",""),"")</f>
        <v/>
      </c>
      <c r="AA102" s="18">
        <f>IF(AND(C102="Stock",N102&lt;&gt;""),IF(N(M102)&gt;N102,"SURSTOCK",""),"")</f>
        <v/>
      </c>
      <c r="AB102" s="18">
        <f>IF(A102="","",IF(COUNTIF($A$6:$A$405,A102)&gt;1,"ID EN DOUBLE",IF(AND(B102="",C102&lt;&gt;"Client"),"PAS DE SUIVANT",IF(AND(B102&lt;&gt;"",COUNTIF($A$6:$A$405,B102)=0),"SUIVANT INCONNU","OK"))))</f>
        <v/>
      </c>
    </row>
    <row r="103">
      <c r="A103" s="19" t="inlineStr">
        <is>
          <t>W6-F00</t>
        </is>
      </c>
      <c r="B103" s="20" t="inlineStr">
        <is>
          <t>P5-T10</t>
        </is>
      </c>
      <c r="C103" s="20" t="inlineStr">
        <is>
          <t>Stock</t>
        </is>
      </c>
      <c r="D103" s="20" t="inlineStr">
        <is>
          <t>Stock fil machine</t>
        </is>
      </c>
      <c r="E103" s="20" t="n">
        <v>6</v>
      </c>
      <c r="F103" s="20" t="inlineStr">
        <is>
          <t>Fil machine</t>
        </is>
      </c>
      <c r="G103" s="20" t="inlineStr">
        <is>
          <t>Magasin matière</t>
        </is>
      </c>
      <c r="H103" s="20" t="n"/>
      <c r="I103" s="20" t="n"/>
      <c r="J103" s="21" t="n"/>
      <c r="K103" s="21" t="n"/>
      <c r="L103" s="20" t="n"/>
      <c r="M103" s="22" t="n">
        <v>40000</v>
      </c>
      <c r="N103" s="22" t="n">
        <v>50000</v>
      </c>
      <c r="O103" s="22" t="n"/>
      <c r="P103" s="20" t="n"/>
      <c r="Q103" s="20" t="n"/>
      <c r="R103" s="20" t="inlineStr">
        <is>
          <t>fil_acier</t>
        </is>
      </c>
      <c r="S103" s="20" t="n"/>
      <c r="T103" s="14">
        <f>IF(A103="","",IF(C103="Client",N(O103),IFERROR(INDEX($T$6:$T$405,MATCH(B103,$A$6:$A$405,0))*IF(P103="",1,P103),"")))</f>
        <v/>
      </c>
      <c r="U103" s="15">
        <f>IF(OR(T103="",T103=0),"",Ouverture_min/T103)</f>
        <v/>
      </c>
      <c r="V103" s="15">
        <f>IF(OR(H103="",C103&lt;&gt;"Processus"),"",H103/MAX(1,N(Q103)))</f>
        <v/>
      </c>
      <c r="W103" s="16">
        <f>IF(AND(C103="Stock",N(T103)&gt;0),N(M103)/T103,"")</f>
        <v/>
      </c>
      <c r="X103" s="17">
        <f>IF(OR(V103="",U103=""),"",V103/(U103*IF(J103="",1,J103)))</f>
        <v/>
      </c>
      <c r="Y103" s="18">
        <f>IF(AND(V103&lt;&gt;"",U103&lt;&gt;""),IF(V103&gt;U103,"GOULOT",""),"")</f>
        <v/>
      </c>
      <c r="Z103" s="18">
        <f>IF(AND(J103&lt;&gt;"",C103="Processus"),IF(J103&lt;Seuil_TRS,"TRS BAS",""),"")</f>
        <v/>
      </c>
      <c r="AA103" s="18">
        <f>IF(AND(C103="Stock",N103&lt;&gt;""),IF(N(M103)&gt;N103,"SURSTOCK",""),"")</f>
        <v/>
      </c>
      <c r="AB103" s="18">
        <f>IF(A103="","",IF(COUNTIF($A$6:$A$405,A103)&gt;1,"ID EN DOUBLE",IF(AND(B103="",C103&lt;&gt;"Client"),"PAS DE SUIVANT",IF(AND(B103&lt;&gt;"",COUNTIF($A$6:$A$405,B103)=0),"SUIVANT INCONNU","OK"))))</f>
        <v/>
      </c>
    </row>
    <row r="104">
      <c r="A104" s="10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2" t="n"/>
      <c r="K104" s="12" t="n"/>
      <c r="L104" s="11" t="n"/>
      <c r="M104" s="13" t="n"/>
      <c r="N104" s="13" t="n"/>
      <c r="O104" s="13" t="n"/>
      <c r="P104" s="11" t="n"/>
      <c r="Q104" s="11" t="n"/>
      <c r="R104" s="11" t="n"/>
      <c r="S104" s="11" t="n"/>
      <c r="T104" s="14">
        <f>IF(A104="","",IF(C104="Client",N(O104),IFERROR(INDEX($T$6:$T$405,MATCH(B104,$A$6:$A$405,0))*IF(P104="",1,P104),"")))</f>
        <v/>
      </c>
      <c r="U104" s="15">
        <f>IF(OR(T104="",T104=0),"",Ouverture_min/T104)</f>
        <v/>
      </c>
      <c r="V104" s="15">
        <f>IF(OR(H104="",C104&lt;&gt;"Processus"),"",H104/MAX(1,N(Q104)))</f>
        <v/>
      </c>
      <c r="W104" s="16">
        <f>IF(AND(C104="Stock",N(T104)&gt;0),N(M104)/T104,"")</f>
        <v/>
      </c>
      <c r="X104" s="17">
        <f>IF(OR(V104="",U104=""),"",V104/(U104*IF(J104="",1,J104)))</f>
        <v/>
      </c>
      <c r="Y104" s="18">
        <f>IF(AND(V104&lt;&gt;"",U104&lt;&gt;""),IF(V104&gt;U104,"GOULOT",""),"")</f>
        <v/>
      </c>
      <c r="Z104" s="18">
        <f>IF(AND(J104&lt;&gt;"",C104="Processus"),IF(J104&lt;Seuil_TRS,"TRS BAS",""),"")</f>
        <v/>
      </c>
      <c r="AA104" s="18">
        <f>IF(AND(C104="Stock",N104&lt;&gt;""),IF(N(M104)&gt;N104,"SURSTOCK",""),"")</f>
        <v/>
      </c>
      <c r="AB104" s="18">
        <f>IF(A104="","",IF(COUNTIF($A$6:$A$405,A104)&gt;1,"ID EN DOUBLE",IF(AND(B104="",C104&lt;&gt;"Client"),"PAS DE SUIVANT",IF(AND(B104&lt;&gt;"",COUNTIF($A$6:$A$405,B104)=0),"SUIVANT INCONNU","OK"))))</f>
        <v/>
      </c>
    </row>
    <row r="105">
      <c r="A105" s="19" t="n"/>
      <c r="B105" s="20" t="n"/>
      <c r="C105" s="20" t="n"/>
      <c r="D105" s="20" t="n"/>
      <c r="E105" s="20" t="n"/>
      <c r="F105" s="20" t="n"/>
      <c r="G105" s="20" t="n"/>
      <c r="H105" s="20" t="n"/>
      <c r="I105" s="20" t="n"/>
      <c r="J105" s="21" t="n"/>
      <c r="K105" s="21" t="n"/>
      <c r="L105" s="20" t="n"/>
      <c r="M105" s="22" t="n"/>
      <c r="N105" s="22" t="n"/>
      <c r="O105" s="22" t="n"/>
      <c r="P105" s="20" t="n"/>
      <c r="Q105" s="20" t="n"/>
      <c r="R105" s="20" t="n"/>
      <c r="S105" s="20" t="n"/>
      <c r="T105" s="14">
        <f>IF(A105="","",IF(C105="Client",N(O105),IFERROR(INDEX($T$6:$T$405,MATCH(B105,$A$6:$A$405,0))*IF(P105="",1,P105),"")))</f>
        <v/>
      </c>
      <c r="U105" s="15">
        <f>IF(OR(T105="",T105=0),"",Ouverture_min/T105)</f>
        <v/>
      </c>
      <c r="V105" s="15">
        <f>IF(OR(H105="",C105&lt;&gt;"Processus"),"",H105/MAX(1,N(Q105)))</f>
        <v/>
      </c>
      <c r="W105" s="16">
        <f>IF(AND(C105="Stock",N(T105)&gt;0),N(M105)/T105,"")</f>
        <v/>
      </c>
      <c r="X105" s="17">
        <f>IF(OR(V105="",U105=""),"",V105/(U105*IF(J105="",1,J105)))</f>
        <v/>
      </c>
      <c r="Y105" s="18">
        <f>IF(AND(V105&lt;&gt;"",U105&lt;&gt;""),IF(V105&gt;U105,"GOULOT",""),"")</f>
        <v/>
      </c>
      <c r="Z105" s="18">
        <f>IF(AND(J105&lt;&gt;"",C105="Processus"),IF(J105&lt;Seuil_TRS,"TRS BAS",""),"")</f>
        <v/>
      </c>
      <c r="AA105" s="18">
        <f>IF(AND(C105="Stock",N105&lt;&gt;""),IF(N(M105)&gt;N105,"SURSTOCK",""),"")</f>
        <v/>
      </c>
      <c r="AB105" s="18">
        <f>IF(A105="","",IF(COUNTIF($A$6:$A$405,A105)&gt;1,"ID EN DOUBLE",IF(AND(B105="",C105&lt;&gt;"Client"),"PAS DE SUIVANT",IF(AND(B105&lt;&gt;"",COUNTIF($A$6:$A$405,B105)=0),"SUIVANT INCONNU","OK"))))</f>
        <v/>
      </c>
    </row>
    <row r="106">
      <c r="A106" s="10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2" t="n"/>
      <c r="K106" s="12" t="n"/>
      <c r="L106" s="11" t="n"/>
      <c r="M106" s="13" t="n"/>
      <c r="N106" s="13" t="n"/>
      <c r="O106" s="13" t="n"/>
      <c r="P106" s="11" t="n"/>
      <c r="Q106" s="11" t="n"/>
      <c r="R106" s="11" t="n"/>
      <c r="S106" s="11" t="n"/>
      <c r="T106" s="14">
        <f>IF(A106="","",IF(C106="Client",N(O106),IFERROR(INDEX($T$6:$T$405,MATCH(B106,$A$6:$A$405,0))*IF(P106="",1,P106),"")))</f>
        <v/>
      </c>
      <c r="U106" s="15">
        <f>IF(OR(T106="",T106=0),"",Ouverture_min/T106)</f>
        <v/>
      </c>
      <c r="V106" s="15">
        <f>IF(OR(H106="",C106&lt;&gt;"Processus"),"",H106/MAX(1,N(Q106)))</f>
        <v/>
      </c>
      <c r="W106" s="16">
        <f>IF(AND(C106="Stock",N(T106)&gt;0),N(M106)/T106,"")</f>
        <v/>
      </c>
      <c r="X106" s="17">
        <f>IF(OR(V106="",U106=""),"",V106/(U106*IF(J106="",1,J106)))</f>
        <v/>
      </c>
      <c r="Y106" s="18">
        <f>IF(AND(V106&lt;&gt;"",U106&lt;&gt;""),IF(V106&gt;U106,"GOULOT",""),"")</f>
        <v/>
      </c>
      <c r="Z106" s="18">
        <f>IF(AND(J106&lt;&gt;"",C106="Processus"),IF(J106&lt;Seuil_TRS,"TRS BAS",""),"")</f>
        <v/>
      </c>
      <c r="AA106" s="18">
        <f>IF(AND(C106="Stock",N106&lt;&gt;""),IF(N(M106)&gt;N106,"SURSTOCK",""),"")</f>
        <v/>
      </c>
      <c r="AB106" s="18">
        <f>IF(A106="","",IF(COUNTIF($A$6:$A$405,A106)&gt;1,"ID EN DOUBLE",IF(AND(B106="",C106&lt;&gt;"Client"),"PAS DE SUIVANT",IF(AND(B106&lt;&gt;"",COUNTIF($A$6:$A$405,B106)=0),"SUIVANT INCONNU","OK"))))</f>
        <v/>
      </c>
    </row>
    <row r="107">
      <c r="A107" s="19" t="n"/>
      <c r="B107" s="20" t="n"/>
      <c r="C107" s="20" t="n"/>
      <c r="D107" s="20" t="n"/>
      <c r="E107" s="20" t="n"/>
      <c r="F107" s="20" t="n"/>
      <c r="G107" s="20" t="n"/>
      <c r="H107" s="20" t="n"/>
      <c r="I107" s="20" t="n"/>
      <c r="J107" s="21" t="n"/>
      <c r="K107" s="21" t="n"/>
      <c r="L107" s="20" t="n"/>
      <c r="M107" s="22" t="n"/>
      <c r="N107" s="22" t="n"/>
      <c r="O107" s="22" t="n"/>
      <c r="P107" s="20" t="n"/>
      <c r="Q107" s="20" t="n"/>
      <c r="R107" s="20" t="n"/>
      <c r="S107" s="20" t="n"/>
      <c r="T107" s="14">
        <f>IF(A107="","",IF(C107="Client",N(O107),IFERROR(INDEX($T$6:$T$405,MATCH(B107,$A$6:$A$405,0))*IF(P107="",1,P107),"")))</f>
        <v/>
      </c>
      <c r="U107" s="15">
        <f>IF(OR(T107="",T107=0),"",Ouverture_min/T107)</f>
        <v/>
      </c>
      <c r="V107" s="15">
        <f>IF(OR(H107="",C107&lt;&gt;"Processus"),"",H107/MAX(1,N(Q107)))</f>
        <v/>
      </c>
      <c r="W107" s="16">
        <f>IF(AND(C107="Stock",N(T107)&gt;0),N(M107)/T107,"")</f>
        <v/>
      </c>
      <c r="X107" s="17">
        <f>IF(OR(V107="",U107=""),"",V107/(U107*IF(J107="",1,J107)))</f>
        <v/>
      </c>
      <c r="Y107" s="18">
        <f>IF(AND(V107&lt;&gt;"",U107&lt;&gt;""),IF(V107&gt;U107,"GOULOT",""),"")</f>
        <v/>
      </c>
      <c r="Z107" s="18">
        <f>IF(AND(J107&lt;&gt;"",C107="Processus"),IF(J107&lt;Seuil_TRS,"TRS BAS",""),"")</f>
        <v/>
      </c>
      <c r="AA107" s="18">
        <f>IF(AND(C107="Stock",N107&lt;&gt;""),IF(N(M107)&gt;N107,"SURSTOCK",""),"")</f>
        <v/>
      </c>
      <c r="AB107" s="18">
        <f>IF(A107="","",IF(COUNTIF($A$6:$A$405,A107)&gt;1,"ID EN DOUBLE",IF(AND(B107="",C107&lt;&gt;"Client"),"PAS DE SUIVANT",IF(AND(B107&lt;&gt;"",COUNTIF($A$6:$A$405,B107)=0),"SUIVANT INCONNU","OK"))))</f>
        <v/>
      </c>
    </row>
    <row r="108">
      <c r="A108" s="10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2" t="n"/>
      <c r="K108" s="12" t="n"/>
      <c r="L108" s="11" t="n"/>
      <c r="M108" s="13" t="n"/>
      <c r="N108" s="13" t="n"/>
      <c r="O108" s="13" t="n"/>
      <c r="P108" s="11" t="n"/>
      <c r="Q108" s="11" t="n"/>
      <c r="R108" s="11" t="n"/>
      <c r="S108" s="11" t="n"/>
      <c r="T108" s="14">
        <f>IF(A108="","",IF(C108="Client",N(O108),IFERROR(INDEX($T$6:$T$405,MATCH(B108,$A$6:$A$405,0))*IF(P108="",1,P108),"")))</f>
        <v/>
      </c>
      <c r="U108" s="15">
        <f>IF(OR(T108="",T108=0),"",Ouverture_min/T108)</f>
        <v/>
      </c>
      <c r="V108" s="15">
        <f>IF(OR(H108="",C108&lt;&gt;"Processus"),"",H108/MAX(1,N(Q108)))</f>
        <v/>
      </c>
      <c r="W108" s="16">
        <f>IF(AND(C108="Stock",N(T108)&gt;0),N(M108)/T108,"")</f>
        <v/>
      </c>
      <c r="X108" s="17">
        <f>IF(OR(V108="",U108=""),"",V108/(U108*IF(J108="",1,J108)))</f>
        <v/>
      </c>
      <c r="Y108" s="18">
        <f>IF(AND(V108&lt;&gt;"",U108&lt;&gt;""),IF(V108&gt;U108,"GOULOT",""),"")</f>
        <v/>
      </c>
      <c r="Z108" s="18">
        <f>IF(AND(J108&lt;&gt;"",C108="Processus"),IF(J108&lt;Seuil_TRS,"TRS BAS",""),"")</f>
        <v/>
      </c>
      <c r="AA108" s="18">
        <f>IF(AND(C108="Stock",N108&lt;&gt;""),IF(N(M108)&gt;N108,"SURSTOCK",""),"")</f>
        <v/>
      </c>
      <c r="AB108" s="18">
        <f>IF(A108="","",IF(COUNTIF($A$6:$A$405,A108)&gt;1,"ID EN DOUBLE",IF(AND(B108="",C108&lt;&gt;"Client"),"PAS DE SUIVANT",IF(AND(B108&lt;&gt;"",COUNTIF($A$6:$A$405,B108)=0),"SUIVANT INCONNU","OK"))))</f>
        <v/>
      </c>
    </row>
    <row r="109">
      <c r="A109" s="19" t="n"/>
      <c r="B109" s="20" t="n"/>
      <c r="C109" s="20" t="n"/>
      <c r="D109" s="20" t="n"/>
      <c r="E109" s="20" t="n"/>
      <c r="F109" s="20" t="n"/>
      <c r="G109" s="20" t="n"/>
      <c r="H109" s="20" t="n"/>
      <c r="I109" s="20" t="n"/>
      <c r="J109" s="21" t="n"/>
      <c r="K109" s="21" t="n"/>
      <c r="L109" s="20" t="n"/>
      <c r="M109" s="22" t="n"/>
      <c r="N109" s="22" t="n"/>
      <c r="O109" s="22" t="n"/>
      <c r="P109" s="20" t="n"/>
      <c r="Q109" s="20" t="n"/>
      <c r="R109" s="20" t="n"/>
      <c r="S109" s="20" t="n"/>
      <c r="T109" s="14">
        <f>IF(A109="","",IF(C109="Client",N(O109),IFERROR(INDEX($T$6:$T$405,MATCH(B109,$A$6:$A$405,0))*IF(P109="",1,P109),"")))</f>
        <v/>
      </c>
      <c r="U109" s="15">
        <f>IF(OR(T109="",T109=0),"",Ouverture_min/T109)</f>
        <v/>
      </c>
      <c r="V109" s="15">
        <f>IF(OR(H109="",C109&lt;&gt;"Processus"),"",H109/MAX(1,N(Q109)))</f>
        <v/>
      </c>
      <c r="W109" s="16">
        <f>IF(AND(C109="Stock",N(T109)&gt;0),N(M109)/T109,"")</f>
        <v/>
      </c>
      <c r="X109" s="17">
        <f>IF(OR(V109="",U109=""),"",V109/(U109*IF(J109="",1,J109)))</f>
        <v/>
      </c>
      <c r="Y109" s="18">
        <f>IF(AND(V109&lt;&gt;"",U109&lt;&gt;""),IF(V109&gt;U109,"GOULOT",""),"")</f>
        <v/>
      </c>
      <c r="Z109" s="18">
        <f>IF(AND(J109&lt;&gt;"",C109="Processus"),IF(J109&lt;Seuil_TRS,"TRS BAS",""),"")</f>
        <v/>
      </c>
      <c r="AA109" s="18">
        <f>IF(AND(C109="Stock",N109&lt;&gt;""),IF(N(M109)&gt;N109,"SURSTOCK",""),"")</f>
        <v/>
      </c>
      <c r="AB109" s="18">
        <f>IF(A109="","",IF(COUNTIF($A$6:$A$405,A109)&gt;1,"ID EN DOUBLE",IF(AND(B109="",C109&lt;&gt;"Client"),"PAS DE SUIVANT",IF(AND(B109&lt;&gt;"",COUNTIF($A$6:$A$405,B109)=0),"SUIVANT INCONNU","OK"))))</f>
        <v/>
      </c>
    </row>
    <row r="110">
      <c r="A110" s="10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2" t="n"/>
      <c r="K110" s="12" t="n"/>
      <c r="L110" s="11" t="n"/>
      <c r="M110" s="13" t="n"/>
      <c r="N110" s="13" t="n"/>
      <c r="O110" s="13" t="n"/>
      <c r="P110" s="11" t="n"/>
      <c r="Q110" s="11" t="n"/>
      <c r="R110" s="11" t="n"/>
      <c r="S110" s="11" t="n"/>
      <c r="T110" s="14">
        <f>IF(A110="","",IF(C110="Client",N(O110),IFERROR(INDEX($T$6:$T$405,MATCH(B110,$A$6:$A$405,0))*IF(P110="",1,P110),"")))</f>
        <v/>
      </c>
      <c r="U110" s="15">
        <f>IF(OR(T110="",T110=0),"",Ouverture_min/T110)</f>
        <v/>
      </c>
      <c r="V110" s="15">
        <f>IF(OR(H110="",C110&lt;&gt;"Processus"),"",H110/MAX(1,N(Q110)))</f>
        <v/>
      </c>
      <c r="W110" s="16">
        <f>IF(AND(C110="Stock",N(T110)&gt;0),N(M110)/T110,"")</f>
        <v/>
      </c>
      <c r="X110" s="17">
        <f>IF(OR(V110="",U110=""),"",V110/(U110*IF(J110="",1,J110)))</f>
        <v/>
      </c>
      <c r="Y110" s="18">
        <f>IF(AND(V110&lt;&gt;"",U110&lt;&gt;""),IF(V110&gt;U110,"GOULOT",""),"")</f>
        <v/>
      </c>
      <c r="Z110" s="18">
        <f>IF(AND(J110&lt;&gt;"",C110="Processus"),IF(J110&lt;Seuil_TRS,"TRS BAS",""),"")</f>
        <v/>
      </c>
      <c r="AA110" s="18">
        <f>IF(AND(C110="Stock",N110&lt;&gt;""),IF(N(M110)&gt;N110,"SURSTOCK",""),"")</f>
        <v/>
      </c>
      <c r="AB110" s="18">
        <f>IF(A110="","",IF(COUNTIF($A$6:$A$405,A110)&gt;1,"ID EN DOUBLE",IF(AND(B110="",C110&lt;&gt;"Client"),"PAS DE SUIVANT",IF(AND(B110&lt;&gt;"",COUNTIF($A$6:$A$405,B110)=0),"SUIVANT INCONNU","OK"))))</f>
        <v/>
      </c>
    </row>
    <row r="111">
      <c r="A111" s="19" t="n"/>
      <c r="B111" s="20" t="n"/>
      <c r="C111" s="20" t="n"/>
      <c r="D111" s="20" t="n"/>
      <c r="E111" s="20" t="n"/>
      <c r="F111" s="20" t="n"/>
      <c r="G111" s="20" t="n"/>
      <c r="H111" s="20" t="n"/>
      <c r="I111" s="20" t="n"/>
      <c r="J111" s="21" t="n"/>
      <c r="K111" s="21" t="n"/>
      <c r="L111" s="20" t="n"/>
      <c r="M111" s="22" t="n"/>
      <c r="N111" s="22" t="n"/>
      <c r="O111" s="22" t="n"/>
      <c r="P111" s="20" t="n"/>
      <c r="Q111" s="20" t="n"/>
      <c r="R111" s="20" t="n"/>
      <c r="S111" s="20" t="n"/>
      <c r="T111" s="14">
        <f>IF(A111="","",IF(C111="Client",N(O111),IFERROR(INDEX($T$6:$T$405,MATCH(B111,$A$6:$A$405,0))*IF(P111="",1,P111),"")))</f>
        <v/>
      </c>
      <c r="U111" s="15">
        <f>IF(OR(T111="",T111=0),"",Ouverture_min/T111)</f>
        <v/>
      </c>
      <c r="V111" s="15">
        <f>IF(OR(H111="",C111&lt;&gt;"Processus"),"",H111/MAX(1,N(Q111)))</f>
        <v/>
      </c>
      <c r="W111" s="16">
        <f>IF(AND(C111="Stock",N(T111)&gt;0),N(M111)/T111,"")</f>
        <v/>
      </c>
      <c r="X111" s="17">
        <f>IF(OR(V111="",U111=""),"",V111/(U111*IF(J111="",1,J111)))</f>
        <v/>
      </c>
      <c r="Y111" s="18">
        <f>IF(AND(V111&lt;&gt;"",U111&lt;&gt;""),IF(V111&gt;U111,"GOULOT",""),"")</f>
        <v/>
      </c>
      <c r="Z111" s="18">
        <f>IF(AND(J111&lt;&gt;"",C111="Processus"),IF(J111&lt;Seuil_TRS,"TRS BAS",""),"")</f>
        <v/>
      </c>
      <c r="AA111" s="18">
        <f>IF(AND(C111="Stock",N111&lt;&gt;""),IF(N(M111)&gt;N111,"SURSTOCK",""),"")</f>
        <v/>
      </c>
      <c r="AB111" s="18">
        <f>IF(A111="","",IF(COUNTIF($A$6:$A$405,A111)&gt;1,"ID EN DOUBLE",IF(AND(B111="",C111&lt;&gt;"Client"),"PAS DE SUIVANT",IF(AND(B111&lt;&gt;"",COUNTIF($A$6:$A$405,B111)=0),"SUIVANT INCONNU","OK"))))</f>
        <v/>
      </c>
    </row>
    <row r="112">
      <c r="A112" s="10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2" t="n"/>
      <c r="K112" s="12" t="n"/>
      <c r="L112" s="11" t="n"/>
      <c r="M112" s="13" t="n"/>
      <c r="N112" s="13" t="n"/>
      <c r="O112" s="13" t="n"/>
      <c r="P112" s="11" t="n"/>
      <c r="Q112" s="11" t="n"/>
      <c r="R112" s="11" t="n"/>
      <c r="S112" s="11" t="n"/>
      <c r="T112" s="14">
        <f>IF(A112="","",IF(C112="Client",N(O112),IFERROR(INDEX($T$6:$T$405,MATCH(B112,$A$6:$A$405,0))*IF(P112="",1,P112),"")))</f>
        <v/>
      </c>
      <c r="U112" s="15">
        <f>IF(OR(T112="",T112=0),"",Ouverture_min/T112)</f>
        <v/>
      </c>
      <c r="V112" s="15">
        <f>IF(OR(H112="",C112&lt;&gt;"Processus"),"",H112/MAX(1,N(Q112)))</f>
        <v/>
      </c>
      <c r="W112" s="16">
        <f>IF(AND(C112="Stock",N(T112)&gt;0),N(M112)/T112,"")</f>
        <v/>
      </c>
      <c r="X112" s="17">
        <f>IF(OR(V112="",U112=""),"",V112/(U112*IF(J112="",1,J112)))</f>
        <v/>
      </c>
      <c r="Y112" s="18">
        <f>IF(AND(V112&lt;&gt;"",U112&lt;&gt;""),IF(V112&gt;U112,"GOULOT",""),"")</f>
        <v/>
      </c>
      <c r="Z112" s="18">
        <f>IF(AND(J112&lt;&gt;"",C112="Processus"),IF(J112&lt;Seuil_TRS,"TRS BAS",""),"")</f>
        <v/>
      </c>
      <c r="AA112" s="18">
        <f>IF(AND(C112="Stock",N112&lt;&gt;""),IF(N(M112)&gt;N112,"SURSTOCK",""),"")</f>
        <v/>
      </c>
      <c r="AB112" s="18">
        <f>IF(A112="","",IF(COUNTIF($A$6:$A$405,A112)&gt;1,"ID EN DOUBLE",IF(AND(B112="",C112&lt;&gt;"Client"),"PAS DE SUIVANT",IF(AND(B112&lt;&gt;"",COUNTIF($A$6:$A$405,B112)=0),"SUIVANT INCONNU","OK"))))</f>
        <v/>
      </c>
    </row>
    <row r="113">
      <c r="A113" s="19" t="n"/>
      <c r="B113" s="20" t="n"/>
      <c r="C113" s="20" t="n"/>
      <c r="D113" s="20" t="n"/>
      <c r="E113" s="20" t="n"/>
      <c r="F113" s="20" t="n"/>
      <c r="G113" s="20" t="n"/>
      <c r="H113" s="20" t="n"/>
      <c r="I113" s="20" t="n"/>
      <c r="J113" s="21" t="n"/>
      <c r="K113" s="21" t="n"/>
      <c r="L113" s="20" t="n"/>
      <c r="M113" s="22" t="n"/>
      <c r="N113" s="22" t="n"/>
      <c r="O113" s="22" t="n"/>
      <c r="P113" s="20" t="n"/>
      <c r="Q113" s="20" t="n"/>
      <c r="R113" s="20" t="n"/>
      <c r="S113" s="20" t="n"/>
      <c r="T113" s="14">
        <f>IF(A113="","",IF(C113="Client",N(O113),IFERROR(INDEX($T$6:$T$405,MATCH(B113,$A$6:$A$405,0))*IF(P113="",1,P113),"")))</f>
        <v/>
      </c>
      <c r="U113" s="15">
        <f>IF(OR(T113="",T113=0),"",Ouverture_min/T113)</f>
        <v/>
      </c>
      <c r="V113" s="15">
        <f>IF(OR(H113="",C113&lt;&gt;"Processus"),"",H113/MAX(1,N(Q113)))</f>
        <v/>
      </c>
      <c r="W113" s="16">
        <f>IF(AND(C113="Stock",N(T113)&gt;0),N(M113)/T113,"")</f>
        <v/>
      </c>
      <c r="X113" s="17">
        <f>IF(OR(V113="",U113=""),"",V113/(U113*IF(J113="",1,J113)))</f>
        <v/>
      </c>
      <c r="Y113" s="18">
        <f>IF(AND(V113&lt;&gt;"",U113&lt;&gt;""),IF(V113&gt;U113,"GOULOT",""),"")</f>
        <v/>
      </c>
      <c r="Z113" s="18">
        <f>IF(AND(J113&lt;&gt;"",C113="Processus"),IF(J113&lt;Seuil_TRS,"TRS BAS",""),"")</f>
        <v/>
      </c>
      <c r="AA113" s="18">
        <f>IF(AND(C113="Stock",N113&lt;&gt;""),IF(N(M113)&gt;N113,"SURSTOCK",""),"")</f>
        <v/>
      </c>
      <c r="AB113" s="18">
        <f>IF(A113="","",IF(COUNTIF($A$6:$A$405,A113)&gt;1,"ID EN DOUBLE",IF(AND(B113="",C113&lt;&gt;"Client"),"PAS DE SUIVANT",IF(AND(B113&lt;&gt;"",COUNTIF($A$6:$A$405,B113)=0),"SUIVANT INCONNU","OK"))))</f>
        <v/>
      </c>
    </row>
    <row r="114">
      <c r="A114" s="10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2" t="n"/>
      <c r="K114" s="12" t="n"/>
      <c r="L114" s="11" t="n"/>
      <c r="M114" s="13" t="n"/>
      <c r="N114" s="13" t="n"/>
      <c r="O114" s="13" t="n"/>
      <c r="P114" s="11" t="n"/>
      <c r="Q114" s="11" t="n"/>
      <c r="R114" s="11" t="n"/>
      <c r="S114" s="11" t="n"/>
      <c r="T114" s="14">
        <f>IF(A114="","",IF(C114="Client",N(O114),IFERROR(INDEX($T$6:$T$405,MATCH(B114,$A$6:$A$405,0))*IF(P114="",1,P114),"")))</f>
        <v/>
      </c>
      <c r="U114" s="15">
        <f>IF(OR(T114="",T114=0),"",Ouverture_min/T114)</f>
        <v/>
      </c>
      <c r="V114" s="15">
        <f>IF(OR(H114="",C114&lt;&gt;"Processus"),"",H114/MAX(1,N(Q114)))</f>
        <v/>
      </c>
      <c r="W114" s="16">
        <f>IF(AND(C114="Stock",N(T114)&gt;0),N(M114)/T114,"")</f>
        <v/>
      </c>
      <c r="X114" s="17">
        <f>IF(OR(V114="",U114=""),"",V114/(U114*IF(J114="",1,J114)))</f>
        <v/>
      </c>
      <c r="Y114" s="18">
        <f>IF(AND(V114&lt;&gt;"",U114&lt;&gt;""),IF(V114&gt;U114,"GOULOT",""),"")</f>
        <v/>
      </c>
      <c r="Z114" s="18">
        <f>IF(AND(J114&lt;&gt;"",C114="Processus"),IF(J114&lt;Seuil_TRS,"TRS BAS",""),"")</f>
        <v/>
      </c>
      <c r="AA114" s="18">
        <f>IF(AND(C114="Stock",N114&lt;&gt;""),IF(N(M114)&gt;N114,"SURSTOCK",""),"")</f>
        <v/>
      </c>
      <c r="AB114" s="18">
        <f>IF(A114="","",IF(COUNTIF($A$6:$A$405,A114)&gt;1,"ID EN DOUBLE",IF(AND(B114="",C114&lt;&gt;"Client"),"PAS DE SUIVANT",IF(AND(B114&lt;&gt;"",COUNTIF($A$6:$A$405,B114)=0),"SUIVANT INCONNU","OK"))))</f>
        <v/>
      </c>
    </row>
    <row r="115">
      <c r="A115" s="19" t="n"/>
      <c r="B115" s="20" t="n"/>
      <c r="C115" s="20" t="n"/>
      <c r="D115" s="20" t="n"/>
      <c r="E115" s="20" t="n"/>
      <c r="F115" s="20" t="n"/>
      <c r="G115" s="20" t="n"/>
      <c r="H115" s="20" t="n"/>
      <c r="I115" s="20" t="n"/>
      <c r="J115" s="21" t="n"/>
      <c r="K115" s="21" t="n"/>
      <c r="L115" s="20" t="n"/>
      <c r="M115" s="22" t="n"/>
      <c r="N115" s="22" t="n"/>
      <c r="O115" s="22" t="n"/>
      <c r="P115" s="20" t="n"/>
      <c r="Q115" s="20" t="n"/>
      <c r="R115" s="20" t="n"/>
      <c r="S115" s="20" t="n"/>
      <c r="T115" s="14">
        <f>IF(A115="","",IF(C115="Client",N(O115),IFERROR(INDEX($T$6:$T$405,MATCH(B115,$A$6:$A$405,0))*IF(P115="",1,P115),"")))</f>
        <v/>
      </c>
      <c r="U115" s="15">
        <f>IF(OR(T115="",T115=0),"",Ouverture_min/T115)</f>
        <v/>
      </c>
      <c r="V115" s="15">
        <f>IF(OR(H115="",C115&lt;&gt;"Processus"),"",H115/MAX(1,N(Q115)))</f>
        <v/>
      </c>
      <c r="W115" s="16">
        <f>IF(AND(C115="Stock",N(T115)&gt;0),N(M115)/T115,"")</f>
        <v/>
      </c>
      <c r="X115" s="17">
        <f>IF(OR(V115="",U115=""),"",V115/(U115*IF(J115="",1,J115)))</f>
        <v/>
      </c>
      <c r="Y115" s="18">
        <f>IF(AND(V115&lt;&gt;"",U115&lt;&gt;""),IF(V115&gt;U115,"GOULOT",""),"")</f>
        <v/>
      </c>
      <c r="Z115" s="18">
        <f>IF(AND(J115&lt;&gt;"",C115="Processus"),IF(J115&lt;Seuil_TRS,"TRS BAS",""),"")</f>
        <v/>
      </c>
      <c r="AA115" s="18">
        <f>IF(AND(C115="Stock",N115&lt;&gt;""),IF(N(M115)&gt;N115,"SURSTOCK",""),"")</f>
        <v/>
      </c>
      <c r="AB115" s="18">
        <f>IF(A115="","",IF(COUNTIF($A$6:$A$405,A115)&gt;1,"ID EN DOUBLE",IF(AND(B115="",C115&lt;&gt;"Client"),"PAS DE SUIVANT",IF(AND(B115&lt;&gt;"",COUNTIF($A$6:$A$405,B115)=0),"SUIVANT INCONNU","OK"))))</f>
        <v/>
      </c>
    </row>
    <row r="116">
      <c r="A116" s="10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2" t="n"/>
      <c r="K116" s="12" t="n"/>
      <c r="L116" s="11" t="n"/>
      <c r="M116" s="13" t="n"/>
      <c r="N116" s="13" t="n"/>
      <c r="O116" s="13" t="n"/>
      <c r="P116" s="11" t="n"/>
      <c r="Q116" s="11" t="n"/>
      <c r="R116" s="11" t="n"/>
      <c r="S116" s="11" t="n"/>
      <c r="T116" s="14">
        <f>IF(A116="","",IF(C116="Client",N(O116),IFERROR(INDEX($T$6:$T$405,MATCH(B116,$A$6:$A$405,0))*IF(P116="",1,P116),"")))</f>
        <v/>
      </c>
      <c r="U116" s="15">
        <f>IF(OR(T116="",T116=0),"",Ouverture_min/T116)</f>
        <v/>
      </c>
      <c r="V116" s="15">
        <f>IF(OR(H116="",C116&lt;&gt;"Processus"),"",H116/MAX(1,N(Q116)))</f>
        <v/>
      </c>
      <c r="W116" s="16">
        <f>IF(AND(C116="Stock",N(T116)&gt;0),N(M116)/T116,"")</f>
        <v/>
      </c>
      <c r="X116" s="17">
        <f>IF(OR(V116="",U116=""),"",V116/(U116*IF(J116="",1,J116)))</f>
        <v/>
      </c>
      <c r="Y116" s="18">
        <f>IF(AND(V116&lt;&gt;"",U116&lt;&gt;""),IF(V116&gt;U116,"GOULOT",""),"")</f>
        <v/>
      </c>
      <c r="Z116" s="18">
        <f>IF(AND(J116&lt;&gt;"",C116="Processus"),IF(J116&lt;Seuil_TRS,"TRS BAS",""),"")</f>
        <v/>
      </c>
      <c r="AA116" s="18">
        <f>IF(AND(C116="Stock",N116&lt;&gt;""),IF(N(M116)&gt;N116,"SURSTOCK",""),"")</f>
        <v/>
      </c>
      <c r="AB116" s="18">
        <f>IF(A116="","",IF(COUNTIF($A$6:$A$405,A116)&gt;1,"ID EN DOUBLE",IF(AND(B116="",C116&lt;&gt;"Client"),"PAS DE SUIVANT",IF(AND(B116&lt;&gt;"",COUNTIF($A$6:$A$405,B116)=0),"SUIVANT INCONNU","OK"))))</f>
        <v/>
      </c>
    </row>
    <row r="117">
      <c r="A117" s="19" t="n"/>
      <c r="B117" s="20" t="n"/>
      <c r="C117" s="20" t="n"/>
      <c r="D117" s="20" t="n"/>
      <c r="E117" s="20" t="n"/>
      <c r="F117" s="20" t="n"/>
      <c r="G117" s="20" t="n"/>
      <c r="H117" s="20" t="n"/>
      <c r="I117" s="20" t="n"/>
      <c r="J117" s="21" t="n"/>
      <c r="K117" s="21" t="n"/>
      <c r="L117" s="20" t="n"/>
      <c r="M117" s="22" t="n"/>
      <c r="N117" s="22" t="n"/>
      <c r="O117" s="22" t="n"/>
      <c r="P117" s="20" t="n"/>
      <c r="Q117" s="20" t="n"/>
      <c r="R117" s="20" t="n"/>
      <c r="S117" s="20" t="n"/>
      <c r="T117" s="14">
        <f>IF(A117="","",IF(C117="Client",N(O117),IFERROR(INDEX($T$6:$T$405,MATCH(B117,$A$6:$A$405,0))*IF(P117="",1,P117),"")))</f>
        <v/>
      </c>
      <c r="U117" s="15">
        <f>IF(OR(T117="",T117=0),"",Ouverture_min/T117)</f>
        <v/>
      </c>
      <c r="V117" s="15">
        <f>IF(OR(H117="",C117&lt;&gt;"Processus"),"",H117/MAX(1,N(Q117)))</f>
        <v/>
      </c>
      <c r="W117" s="16">
        <f>IF(AND(C117="Stock",N(T117)&gt;0),N(M117)/T117,"")</f>
        <v/>
      </c>
      <c r="X117" s="17">
        <f>IF(OR(V117="",U117=""),"",V117/(U117*IF(J117="",1,J117)))</f>
        <v/>
      </c>
      <c r="Y117" s="18">
        <f>IF(AND(V117&lt;&gt;"",U117&lt;&gt;""),IF(V117&gt;U117,"GOULOT",""),"")</f>
        <v/>
      </c>
      <c r="Z117" s="18">
        <f>IF(AND(J117&lt;&gt;"",C117="Processus"),IF(J117&lt;Seuil_TRS,"TRS BAS",""),"")</f>
        <v/>
      </c>
      <c r="AA117" s="18">
        <f>IF(AND(C117="Stock",N117&lt;&gt;""),IF(N(M117)&gt;N117,"SURSTOCK",""),"")</f>
        <v/>
      </c>
      <c r="AB117" s="18">
        <f>IF(A117="","",IF(COUNTIF($A$6:$A$405,A117)&gt;1,"ID EN DOUBLE",IF(AND(B117="",C117&lt;&gt;"Client"),"PAS DE SUIVANT",IF(AND(B117&lt;&gt;"",COUNTIF($A$6:$A$405,B117)=0),"SUIVANT INCONNU","OK"))))</f>
        <v/>
      </c>
    </row>
    <row r="118">
      <c r="A118" s="10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2" t="n"/>
      <c r="K118" s="12" t="n"/>
      <c r="L118" s="11" t="n"/>
      <c r="M118" s="13" t="n"/>
      <c r="N118" s="13" t="n"/>
      <c r="O118" s="13" t="n"/>
      <c r="P118" s="11" t="n"/>
      <c r="Q118" s="11" t="n"/>
      <c r="R118" s="11" t="n"/>
      <c r="S118" s="11" t="n"/>
      <c r="T118" s="14">
        <f>IF(A118="","",IF(C118="Client",N(O118),IFERROR(INDEX($T$6:$T$405,MATCH(B118,$A$6:$A$405,0))*IF(P118="",1,P118),"")))</f>
        <v/>
      </c>
      <c r="U118" s="15">
        <f>IF(OR(T118="",T118=0),"",Ouverture_min/T118)</f>
        <v/>
      </c>
      <c r="V118" s="15">
        <f>IF(OR(H118="",C118&lt;&gt;"Processus"),"",H118/MAX(1,N(Q118)))</f>
        <v/>
      </c>
      <c r="W118" s="16">
        <f>IF(AND(C118="Stock",N(T118)&gt;0),N(M118)/T118,"")</f>
        <v/>
      </c>
      <c r="X118" s="17">
        <f>IF(OR(V118="",U118=""),"",V118/(U118*IF(J118="",1,J118)))</f>
        <v/>
      </c>
      <c r="Y118" s="18">
        <f>IF(AND(V118&lt;&gt;"",U118&lt;&gt;""),IF(V118&gt;U118,"GOULOT",""),"")</f>
        <v/>
      </c>
      <c r="Z118" s="18">
        <f>IF(AND(J118&lt;&gt;"",C118="Processus"),IF(J118&lt;Seuil_TRS,"TRS BAS",""),"")</f>
        <v/>
      </c>
      <c r="AA118" s="18">
        <f>IF(AND(C118="Stock",N118&lt;&gt;""),IF(N(M118)&gt;N118,"SURSTOCK",""),"")</f>
        <v/>
      </c>
      <c r="AB118" s="18">
        <f>IF(A118="","",IF(COUNTIF($A$6:$A$405,A118)&gt;1,"ID EN DOUBLE",IF(AND(B118="",C118&lt;&gt;"Client"),"PAS DE SUIVANT",IF(AND(B118&lt;&gt;"",COUNTIF($A$6:$A$405,B118)=0),"SUIVANT INCONNU","OK"))))</f>
        <v/>
      </c>
    </row>
    <row r="119">
      <c r="A119" s="19" t="n"/>
      <c r="B119" s="20" t="n"/>
      <c r="C119" s="20" t="n"/>
      <c r="D119" s="20" t="n"/>
      <c r="E119" s="20" t="n"/>
      <c r="F119" s="20" t="n"/>
      <c r="G119" s="20" t="n"/>
      <c r="H119" s="20" t="n"/>
      <c r="I119" s="20" t="n"/>
      <c r="J119" s="21" t="n"/>
      <c r="K119" s="21" t="n"/>
      <c r="L119" s="20" t="n"/>
      <c r="M119" s="22" t="n"/>
      <c r="N119" s="22" t="n"/>
      <c r="O119" s="22" t="n"/>
      <c r="P119" s="20" t="n"/>
      <c r="Q119" s="20" t="n"/>
      <c r="R119" s="20" t="n"/>
      <c r="S119" s="20" t="n"/>
      <c r="T119" s="14">
        <f>IF(A119="","",IF(C119="Client",N(O119),IFERROR(INDEX($T$6:$T$405,MATCH(B119,$A$6:$A$405,0))*IF(P119="",1,P119),"")))</f>
        <v/>
      </c>
      <c r="U119" s="15">
        <f>IF(OR(T119="",T119=0),"",Ouverture_min/T119)</f>
        <v/>
      </c>
      <c r="V119" s="15">
        <f>IF(OR(H119="",C119&lt;&gt;"Processus"),"",H119/MAX(1,N(Q119)))</f>
        <v/>
      </c>
      <c r="W119" s="16">
        <f>IF(AND(C119="Stock",N(T119)&gt;0),N(M119)/T119,"")</f>
        <v/>
      </c>
      <c r="X119" s="17">
        <f>IF(OR(V119="",U119=""),"",V119/(U119*IF(J119="",1,J119)))</f>
        <v/>
      </c>
      <c r="Y119" s="18">
        <f>IF(AND(V119&lt;&gt;"",U119&lt;&gt;""),IF(V119&gt;U119,"GOULOT",""),"")</f>
        <v/>
      </c>
      <c r="Z119" s="18">
        <f>IF(AND(J119&lt;&gt;"",C119="Processus"),IF(J119&lt;Seuil_TRS,"TRS BAS",""),"")</f>
        <v/>
      </c>
      <c r="AA119" s="18">
        <f>IF(AND(C119="Stock",N119&lt;&gt;""),IF(N(M119)&gt;N119,"SURSTOCK",""),"")</f>
        <v/>
      </c>
      <c r="AB119" s="18">
        <f>IF(A119="","",IF(COUNTIF($A$6:$A$405,A119)&gt;1,"ID EN DOUBLE",IF(AND(B119="",C119&lt;&gt;"Client"),"PAS DE SUIVANT",IF(AND(B119&lt;&gt;"",COUNTIF($A$6:$A$405,B119)=0),"SUIVANT INCONNU","OK"))))</f>
        <v/>
      </c>
    </row>
    <row r="120">
      <c r="A120" s="10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2" t="n"/>
      <c r="K120" s="12" t="n"/>
      <c r="L120" s="11" t="n"/>
      <c r="M120" s="13" t="n"/>
      <c r="N120" s="13" t="n"/>
      <c r="O120" s="13" t="n"/>
      <c r="P120" s="11" t="n"/>
      <c r="Q120" s="11" t="n"/>
      <c r="R120" s="11" t="n"/>
      <c r="S120" s="11" t="n"/>
      <c r="T120" s="14">
        <f>IF(A120="","",IF(C120="Client",N(O120),IFERROR(INDEX($T$6:$T$405,MATCH(B120,$A$6:$A$405,0))*IF(P120="",1,P120),"")))</f>
        <v/>
      </c>
      <c r="U120" s="15">
        <f>IF(OR(T120="",T120=0),"",Ouverture_min/T120)</f>
        <v/>
      </c>
      <c r="V120" s="15">
        <f>IF(OR(H120="",C120&lt;&gt;"Processus"),"",H120/MAX(1,N(Q120)))</f>
        <v/>
      </c>
      <c r="W120" s="16">
        <f>IF(AND(C120="Stock",N(T120)&gt;0),N(M120)/T120,"")</f>
        <v/>
      </c>
      <c r="X120" s="17">
        <f>IF(OR(V120="",U120=""),"",V120/(U120*IF(J120="",1,J120)))</f>
        <v/>
      </c>
      <c r="Y120" s="18">
        <f>IF(AND(V120&lt;&gt;"",U120&lt;&gt;""),IF(V120&gt;U120,"GOULOT",""),"")</f>
        <v/>
      </c>
      <c r="Z120" s="18">
        <f>IF(AND(J120&lt;&gt;"",C120="Processus"),IF(J120&lt;Seuil_TRS,"TRS BAS",""),"")</f>
        <v/>
      </c>
      <c r="AA120" s="18">
        <f>IF(AND(C120="Stock",N120&lt;&gt;""),IF(N(M120)&gt;N120,"SURSTOCK",""),"")</f>
        <v/>
      </c>
      <c r="AB120" s="18">
        <f>IF(A120="","",IF(COUNTIF($A$6:$A$405,A120)&gt;1,"ID EN DOUBLE",IF(AND(B120="",C120&lt;&gt;"Client"),"PAS DE SUIVANT",IF(AND(B120&lt;&gt;"",COUNTIF($A$6:$A$405,B120)=0),"SUIVANT INCONNU","OK"))))</f>
        <v/>
      </c>
    </row>
    <row r="121">
      <c r="A121" s="19" t="n"/>
      <c r="B121" s="20" t="n"/>
      <c r="C121" s="20" t="n"/>
      <c r="D121" s="20" t="n"/>
      <c r="E121" s="20" t="n"/>
      <c r="F121" s="20" t="n"/>
      <c r="G121" s="20" t="n"/>
      <c r="H121" s="20" t="n"/>
      <c r="I121" s="20" t="n"/>
      <c r="J121" s="21" t="n"/>
      <c r="K121" s="21" t="n"/>
      <c r="L121" s="20" t="n"/>
      <c r="M121" s="22" t="n"/>
      <c r="N121" s="22" t="n"/>
      <c r="O121" s="22" t="n"/>
      <c r="P121" s="20" t="n"/>
      <c r="Q121" s="20" t="n"/>
      <c r="R121" s="20" t="n"/>
      <c r="S121" s="20" t="n"/>
      <c r="T121" s="14">
        <f>IF(A121="","",IF(C121="Client",N(O121),IFERROR(INDEX($T$6:$T$405,MATCH(B121,$A$6:$A$405,0))*IF(P121="",1,P121),"")))</f>
        <v/>
      </c>
      <c r="U121" s="15">
        <f>IF(OR(T121="",T121=0),"",Ouverture_min/T121)</f>
        <v/>
      </c>
      <c r="V121" s="15">
        <f>IF(OR(H121="",C121&lt;&gt;"Processus"),"",H121/MAX(1,N(Q121)))</f>
        <v/>
      </c>
      <c r="W121" s="16">
        <f>IF(AND(C121="Stock",N(T121)&gt;0),N(M121)/T121,"")</f>
        <v/>
      </c>
      <c r="X121" s="17">
        <f>IF(OR(V121="",U121=""),"",V121/(U121*IF(J121="",1,J121)))</f>
        <v/>
      </c>
      <c r="Y121" s="18">
        <f>IF(AND(V121&lt;&gt;"",U121&lt;&gt;""),IF(V121&gt;U121,"GOULOT",""),"")</f>
        <v/>
      </c>
      <c r="Z121" s="18">
        <f>IF(AND(J121&lt;&gt;"",C121="Processus"),IF(J121&lt;Seuil_TRS,"TRS BAS",""),"")</f>
        <v/>
      </c>
      <c r="AA121" s="18">
        <f>IF(AND(C121="Stock",N121&lt;&gt;""),IF(N(M121)&gt;N121,"SURSTOCK",""),"")</f>
        <v/>
      </c>
      <c r="AB121" s="18">
        <f>IF(A121="","",IF(COUNTIF($A$6:$A$405,A121)&gt;1,"ID EN DOUBLE",IF(AND(B121="",C121&lt;&gt;"Client"),"PAS DE SUIVANT",IF(AND(B121&lt;&gt;"",COUNTIF($A$6:$A$405,B121)=0),"SUIVANT INCONNU","OK"))))</f>
        <v/>
      </c>
    </row>
    <row r="122">
      <c r="A122" s="10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2" t="n"/>
      <c r="K122" s="12" t="n"/>
      <c r="L122" s="11" t="n"/>
      <c r="M122" s="13" t="n"/>
      <c r="N122" s="13" t="n"/>
      <c r="O122" s="13" t="n"/>
      <c r="P122" s="11" t="n"/>
      <c r="Q122" s="11" t="n"/>
      <c r="R122" s="11" t="n"/>
      <c r="S122" s="11" t="n"/>
      <c r="T122" s="14">
        <f>IF(A122="","",IF(C122="Client",N(O122),IFERROR(INDEX($T$6:$T$405,MATCH(B122,$A$6:$A$405,0))*IF(P122="",1,P122),"")))</f>
        <v/>
      </c>
      <c r="U122" s="15">
        <f>IF(OR(T122="",T122=0),"",Ouverture_min/T122)</f>
        <v/>
      </c>
      <c r="V122" s="15">
        <f>IF(OR(H122="",C122&lt;&gt;"Processus"),"",H122/MAX(1,N(Q122)))</f>
        <v/>
      </c>
      <c r="W122" s="16">
        <f>IF(AND(C122="Stock",N(T122)&gt;0),N(M122)/T122,"")</f>
        <v/>
      </c>
      <c r="X122" s="17">
        <f>IF(OR(V122="",U122=""),"",V122/(U122*IF(J122="",1,J122)))</f>
        <v/>
      </c>
      <c r="Y122" s="18">
        <f>IF(AND(V122&lt;&gt;"",U122&lt;&gt;""),IF(V122&gt;U122,"GOULOT",""),"")</f>
        <v/>
      </c>
      <c r="Z122" s="18">
        <f>IF(AND(J122&lt;&gt;"",C122="Processus"),IF(J122&lt;Seuil_TRS,"TRS BAS",""),"")</f>
        <v/>
      </c>
      <c r="AA122" s="18">
        <f>IF(AND(C122="Stock",N122&lt;&gt;""),IF(N(M122)&gt;N122,"SURSTOCK",""),"")</f>
        <v/>
      </c>
      <c r="AB122" s="18">
        <f>IF(A122="","",IF(COUNTIF($A$6:$A$405,A122)&gt;1,"ID EN DOUBLE",IF(AND(B122="",C122&lt;&gt;"Client"),"PAS DE SUIVANT",IF(AND(B122&lt;&gt;"",COUNTIF($A$6:$A$405,B122)=0),"SUIVANT INCONNU","OK"))))</f>
        <v/>
      </c>
    </row>
    <row r="123">
      <c r="A123" s="19" t="n"/>
      <c r="B123" s="20" t="n"/>
      <c r="C123" s="20" t="n"/>
      <c r="D123" s="20" t="n"/>
      <c r="E123" s="20" t="n"/>
      <c r="F123" s="20" t="n"/>
      <c r="G123" s="20" t="n"/>
      <c r="H123" s="20" t="n"/>
      <c r="I123" s="20" t="n"/>
      <c r="J123" s="21" t="n"/>
      <c r="K123" s="21" t="n"/>
      <c r="L123" s="20" t="n"/>
      <c r="M123" s="22" t="n"/>
      <c r="N123" s="22" t="n"/>
      <c r="O123" s="22" t="n"/>
      <c r="P123" s="20" t="n"/>
      <c r="Q123" s="20" t="n"/>
      <c r="R123" s="20" t="n"/>
      <c r="S123" s="20" t="n"/>
      <c r="T123" s="14">
        <f>IF(A123="","",IF(C123="Client",N(O123),IFERROR(INDEX($T$6:$T$405,MATCH(B123,$A$6:$A$405,0))*IF(P123="",1,P123),"")))</f>
        <v/>
      </c>
      <c r="U123" s="15">
        <f>IF(OR(T123="",T123=0),"",Ouverture_min/T123)</f>
        <v/>
      </c>
      <c r="V123" s="15">
        <f>IF(OR(H123="",C123&lt;&gt;"Processus"),"",H123/MAX(1,N(Q123)))</f>
        <v/>
      </c>
      <c r="W123" s="16">
        <f>IF(AND(C123="Stock",N(T123)&gt;0),N(M123)/T123,"")</f>
        <v/>
      </c>
      <c r="X123" s="17">
        <f>IF(OR(V123="",U123=""),"",V123/(U123*IF(J123="",1,J123)))</f>
        <v/>
      </c>
      <c r="Y123" s="18">
        <f>IF(AND(V123&lt;&gt;"",U123&lt;&gt;""),IF(V123&gt;U123,"GOULOT",""),"")</f>
        <v/>
      </c>
      <c r="Z123" s="18">
        <f>IF(AND(J123&lt;&gt;"",C123="Processus"),IF(J123&lt;Seuil_TRS,"TRS BAS",""),"")</f>
        <v/>
      </c>
      <c r="AA123" s="18">
        <f>IF(AND(C123="Stock",N123&lt;&gt;""),IF(N(M123)&gt;N123,"SURSTOCK",""),"")</f>
        <v/>
      </c>
      <c r="AB123" s="18">
        <f>IF(A123="","",IF(COUNTIF($A$6:$A$405,A123)&gt;1,"ID EN DOUBLE",IF(AND(B123="",C123&lt;&gt;"Client"),"PAS DE SUIVANT",IF(AND(B123&lt;&gt;"",COUNTIF($A$6:$A$405,B123)=0),"SUIVANT INCONNU","OK"))))</f>
        <v/>
      </c>
    </row>
    <row r="124">
      <c r="A124" s="10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2" t="n"/>
      <c r="K124" s="12" t="n"/>
      <c r="L124" s="11" t="n"/>
      <c r="M124" s="13" t="n"/>
      <c r="N124" s="13" t="n"/>
      <c r="O124" s="13" t="n"/>
      <c r="P124" s="11" t="n"/>
      <c r="Q124" s="11" t="n"/>
      <c r="R124" s="11" t="n"/>
      <c r="S124" s="11" t="n"/>
      <c r="T124" s="14">
        <f>IF(A124="","",IF(C124="Client",N(O124),IFERROR(INDEX($T$6:$T$405,MATCH(B124,$A$6:$A$405,0))*IF(P124="",1,P124),"")))</f>
        <v/>
      </c>
      <c r="U124" s="15">
        <f>IF(OR(T124="",T124=0),"",Ouverture_min/T124)</f>
        <v/>
      </c>
      <c r="V124" s="15">
        <f>IF(OR(H124="",C124&lt;&gt;"Processus"),"",H124/MAX(1,N(Q124)))</f>
        <v/>
      </c>
      <c r="W124" s="16">
        <f>IF(AND(C124="Stock",N(T124)&gt;0),N(M124)/T124,"")</f>
        <v/>
      </c>
      <c r="X124" s="17">
        <f>IF(OR(V124="",U124=""),"",V124/(U124*IF(J124="",1,J124)))</f>
        <v/>
      </c>
      <c r="Y124" s="18">
        <f>IF(AND(V124&lt;&gt;"",U124&lt;&gt;""),IF(V124&gt;U124,"GOULOT",""),"")</f>
        <v/>
      </c>
      <c r="Z124" s="18">
        <f>IF(AND(J124&lt;&gt;"",C124="Processus"),IF(J124&lt;Seuil_TRS,"TRS BAS",""),"")</f>
        <v/>
      </c>
      <c r="AA124" s="18">
        <f>IF(AND(C124="Stock",N124&lt;&gt;""),IF(N(M124)&gt;N124,"SURSTOCK",""),"")</f>
        <v/>
      </c>
      <c r="AB124" s="18">
        <f>IF(A124="","",IF(COUNTIF($A$6:$A$405,A124)&gt;1,"ID EN DOUBLE",IF(AND(B124="",C124&lt;&gt;"Client"),"PAS DE SUIVANT",IF(AND(B124&lt;&gt;"",COUNTIF($A$6:$A$405,B124)=0),"SUIVANT INCONNU","OK"))))</f>
        <v/>
      </c>
    </row>
    <row r="125">
      <c r="A125" s="19" t="n"/>
      <c r="B125" s="20" t="n"/>
      <c r="C125" s="20" t="n"/>
      <c r="D125" s="20" t="n"/>
      <c r="E125" s="20" t="n"/>
      <c r="F125" s="20" t="n"/>
      <c r="G125" s="20" t="n"/>
      <c r="H125" s="20" t="n"/>
      <c r="I125" s="20" t="n"/>
      <c r="J125" s="21" t="n"/>
      <c r="K125" s="21" t="n"/>
      <c r="L125" s="20" t="n"/>
      <c r="M125" s="22" t="n"/>
      <c r="N125" s="22" t="n"/>
      <c r="O125" s="22" t="n"/>
      <c r="P125" s="20" t="n"/>
      <c r="Q125" s="20" t="n"/>
      <c r="R125" s="20" t="n"/>
      <c r="S125" s="20" t="n"/>
      <c r="T125" s="14">
        <f>IF(A125="","",IF(C125="Client",N(O125),IFERROR(INDEX($T$6:$T$405,MATCH(B125,$A$6:$A$405,0))*IF(P125="",1,P125),"")))</f>
        <v/>
      </c>
      <c r="U125" s="15">
        <f>IF(OR(T125="",T125=0),"",Ouverture_min/T125)</f>
        <v/>
      </c>
      <c r="V125" s="15">
        <f>IF(OR(H125="",C125&lt;&gt;"Processus"),"",H125/MAX(1,N(Q125)))</f>
        <v/>
      </c>
      <c r="W125" s="16">
        <f>IF(AND(C125="Stock",N(T125)&gt;0),N(M125)/T125,"")</f>
        <v/>
      </c>
      <c r="X125" s="17">
        <f>IF(OR(V125="",U125=""),"",V125/(U125*IF(J125="",1,J125)))</f>
        <v/>
      </c>
      <c r="Y125" s="18">
        <f>IF(AND(V125&lt;&gt;"",U125&lt;&gt;""),IF(V125&gt;U125,"GOULOT",""),"")</f>
        <v/>
      </c>
      <c r="Z125" s="18">
        <f>IF(AND(J125&lt;&gt;"",C125="Processus"),IF(J125&lt;Seuil_TRS,"TRS BAS",""),"")</f>
        <v/>
      </c>
      <c r="AA125" s="18">
        <f>IF(AND(C125="Stock",N125&lt;&gt;""),IF(N(M125)&gt;N125,"SURSTOCK",""),"")</f>
        <v/>
      </c>
      <c r="AB125" s="18">
        <f>IF(A125="","",IF(COUNTIF($A$6:$A$405,A125)&gt;1,"ID EN DOUBLE",IF(AND(B125="",C125&lt;&gt;"Client"),"PAS DE SUIVANT",IF(AND(B125&lt;&gt;"",COUNTIF($A$6:$A$405,B125)=0),"SUIVANT INCONNU","OK"))))</f>
        <v/>
      </c>
    </row>
    <row r="126">
      <c r="A126" s="10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2" t="n"/>
      <c r="K126" s="12" t="n"/>
      <c r="L126" s="11" t="n"/>
      <c r="M126" s="13" t="n"/>
      <c r="N126" s="13" t="n"/>
      <c r="O126" s="13" t="n"/>
      <c r="P126" s="11" t="n"/>
      <c r="Q126" s="11" t="n"/>
      <c r="R126" s="11" t="n"/>
      <c r="S126" s="11" t="n"/>
      <c r="T126" s="14">
        <f>IF(A126="","",IF(C126="Client",N(O126),IFERROR(INDEX($T$6:$T$405,MATCH(B126,$A$6:$A$405,0))*IF(P126="",1,P126),"")))</f>
        <v/>
      </c>
      <c r="U126" s="15">
        <f>IF(OR(T126="",T126=0),"",Ouverture_min/T126)</f>
        <v/>
      </c>
      <c r="V126" s="15">
        <f>IF(OR(H126="",C126&lt;&gt;"Processus"),"",H126/MAX(1,N(Q126)))</f>
        <v/>
      </c>
      <c r="W126" s="16">
        <f>IF(AND(C126="Stock",N(T126)&gt;0),N(M126)/T126,"")</f>
        <v/>
      </c>
      <c r="X126" s="17">
        <f>IF(OR(V126="",U126=""),"",V126/(U126*IF(J126="",1,J126)))</f>
        <v/>
      </c>
      <c r="Y126" s="18">
        <f>IF(AND(V126&lt;&gt;"",U126&lt;&gt;""),IF(V126&gt;U126,"GOULOT",""),"")</f>
        <v/>
      </c>
      <c r="Z126" s="18">
        <f>IF(AND(J126&lt;&gt;"",C126="Processus"),IF(J126&lt;Seuil_TRS,"TRS BAS",""),"")</f>
        <v/>
      </c>
      <c r="AA126" s="18">
        <f>IF(AND(C126="Stock",N126&lt;&gt;""),IF(N(M126)&gt;N126,"SURSTOCK",""),"")</f>
        <v/>
      </c>
      <c r="AB126" s="18">
        <f>IF(A126="","",IF(COUNTIF($A$6:$A$405,A126)&gt;1,"ID EN DOUBLE",IF(AND(B126="",C126&lt;&gt;"Client"),"PAS DE SUIVANT",IF(AND(B126&lt;&gt;"",COUNTIF($A$6:$A$405,B126)=0),"SUIVANT INCONNU","OK"))))</f>
        <v/>
      </c>
    </row>
    <row r="127">
      <c r="A127" s="19" t="n"/>
      <c r="B127" s="20" t="n"/>
      <c r="C127" s="20" t="n"/>
      <c r="D127" s="20" t="n"/>
      <c r="E127" s="20" t="n"/>
      <c r="F127" s="20" t="n"/>
      <c r="G127" s="20" t="n"/>
      <c r="H127" s="20" t="n"/>
      <c r="I127" s="20" t="n"/>
      <c r="J127" s="21" t="n"/>
      <c r="K127" s="21" t="n"/>
      <c r="L127" s="20" t="n"/>
      <c r="M127" s="22" t="n"/>
      <c r="N127" s="22" t="n"/>
      <c r="O127" s="22" t="n"/>
      <c r="P127" s="20" t="n"/>
      <c r="Q127" s="20" t="n"/>
      <c r="R127" s="20" t="n"/>
      <c r="S127" s="20" t="n"/>
      <c r="T127" s="14">
        <f>IF(A127="","",IF(C127="Client",N(O127),IFERROR(INDEX($T$6:$T$405,MATCH(B127,$A$6:$A$405,0))*IF(P127="",1,P127),"")))</f>
        <v/>
      </c>
      <c r="U127" s="15">
        <f>IF(OR(T127="",T127=0),"",Ouverture_min/T127)</f>
        <v/>
      </c>
      <c r="V127" s="15">
        <f>IF(OR(H127="",C127&lt;&gt;"Processus"),"",H127/MAX(1,N(Q127)))</f>
        <v/>
      </c>
      <c r="W127" s="16">
        <f>IF(AND(C127="Stock",N(T127)&gt;0),N(M127)/T127,"")</f>
        <v/>
      </c>
      <c r="X127" s="17">
        <f>IF(OR(V127="",U127=""),"",V127/(U127*IF(J127="",1,J127)))</f>
        <v/>
      </c>
      <c r="Y127" s="18">
        <f>IF(AND(V127&lt;&gt;"",U127&lt;&gt;""),IF(V127&gt;U127,"GOULOT",""),"")</f>
        <v/>
      </c>
      <c r="Z127" s="18">
        <f>IF(AND(J127&lt;&gt;"",C127="Processus"),IF(J127&lt;Seuil_TRS,"TRS BAS",""),"")</f>
        <v/>
      </c>
      <c r="AA127" s="18">
        <f>IF(AND(C127="Stock",N127&lt;&gt;""),IF(N(M127)&gt;N127,"SURSTOCK",""),"")</f>
        <v/>
      </c>
      <c r="AB127" s="18">
        <f>IF(A127="","",IF(COUNTIF($A$6:$A$405,A127)&gt;1,"ID EN DOUBLE",IF(AND(B127="",C127&lt;&gt;"Client"),"PAS DE SUIVANT",IF(AND(B127&lt;&gt;"",COUNTIF($A$6:$A$405,B127)=0),"SUIVANT INCONNU","OK"))))</f>
        <v/>
      </c>
    </row>
    <row r="128">
      <c r="A128" s="10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2" t="n"/>
      <c r="K128" s="12" t="n"/>
      <c r="L128" s="11" t="n"/>
      <c r="M128" s="13" t="n"/>
      <c r="N128" s="13" t="n"/>
      <c r="O128" s="13" t="n"/>
      <c r="P128" s="11" t="n"/>
      <c r="Q128" s="11" t="n"/>
      <c r="R128" s="11" t="n"/>
      <c r="S128" s="11" t="n"/>
      <c r="T128" s="14">
        <f>IF(A128="","",IF(C128="Client",N(O128),IFERROR(INDEX($T$6:$T$405,MATCH(B128,$A$6:$A$405,0))*IF(P128="",1,P128),"")))</f>
        <v/>
      </c>
      <c r="U128" s="15">
        <f>IF(OR(T128="",T128=0),"",Ouverture_min/T128)</f>
        <v/>
      </c>
      <c r="V128" s="15">
        <f>IF(OR(H128="",C128&lt;&gt;"Processus"),"",H128/MAX(1,N(Q128)))</f>
        <v/>
      </c>
      <c r="W128" s="16">
        <f>IF(AND(C128="Stock",N(T128)&gt;0),N(M128)/T128,"")</f>
        <v/>
      </c>
      <c r="X128" s="17">
        <f>IF(OR(V128="",U128=""),"",V128/(U128*IF(J128="",1,J128)))</f>
        <v/>
      </c>
      <c r="Y128" s="18">
        <f>IF(AND(V128&lt;&gt;"",U128&lt;&gt;""),IF(V128&gt;U128,"GOULOT",""),"")</f>
        <v/>
      </c>
      <c r="Z128" s="18">
        <f>IF(AND(J128&lt;&gt;"",C128="Processus"),IF(J128&lt;Seuil_TRS,"TRS BAS",""),"")</f>
        <v/>
      </c>
      <c r="AA128" s="18">
        <f>IF(AND(C128="Stock",N128&lt;&gt;""),IF(N(M128)&gt;N128,"SURSTOCK",""),"")</f>
        <v/>
      </c>
      <c r="AB128" s="18">
        <f>IF(A128="","",IF(COUNTIF($A$6:$A$405,A128)&gt;1,"ID EN DOUBLE",IF(AND(B128="",C128&lt;&gt;"Client"),"PAS DE SUIVANT",IF(AND(B128&lt;&gt;"",COUNTIF($A$6:$A$405,B128)=0),"SUIVANT INCONNU","OK"))))</f>
        <v/>
      </c>
    </row>
    <row r="129">
      <c r="A129" s="19" t="n"/>
      <c r="B129" s="20" t="n"/>
      <c r="C129" s="20" t="n"/>
      <c r="D129" s="20" t="n"/>
      <c r="E129" s="20" t="n"/>
      <c r="F129" s="20" t="n"/>
      <c r="G129" s="20" t="n"/>
      <c r="H129" s="20" t="n"/>
      <c r="I129" s="20" t="n"/>
      <c r="J129" s="21" t="n"/>
      <c r="K129" s="21" t="n"/>
      <c r="L129" s="20" t="n"/>
      <c r="M129" s="22" t="n"/>
      <c r="N129" s="22" t="n"/>
      <c r="O129" s="22" t="n"/>
      <c r="P129" s="20" t="n"/>
      <c r="Q129" s="20" t="n"/>
      <c r="R129" s="20" t="n"/>
      <c r="S129" s="20" t="n"/>
      <c r="T129" s="14">
        <f>IF(A129="","",IF(C129="Client",N(O129),IFERROR(INDEX($T$6:$T$405,MATCH(B129,$A$6:$A$405,0))*IF(P129="",1,P129),"")))</f>
        <v/>
      </c>
      <c r="U129" s="15">
        <f>IF(OR(T129="",T129=0),"",Ouverture_min/T129)</f>
        <v/>
      </c>
      <c r="V129" s="15">
        <f>IF(OR(H129="",C129&lt;&gt;"Processus"),"",H129/MAX(1,N(Q129)))</f>
        <v/>
      </c>
      <c r="W129" s="16">
        <f>IF(AND(C129="Stock",N(T129)&gt;0),N(M129)/T129,"")</f>
        <v/>
      </c>
      <c r="X129" s="17">
        <f>IF(OR(V129="",U129=""),"",V129/(U129*IF(J129="",1,J129)))</f>
        <v/>
      </c>
      <c r="Y129" s="18">
        <f>IF(AND(V129&lt;&gt;"",U129&lt;&gt;""),IF(V129&gt;U129,"GOULOT",""),"")</f>
        <v/>
      </c>
      <c r="Z129" s="18">
        <f>IF(AND(J129&lt;&gt;"",C129="Processus"),IF(J129&lt;Seuil_TRS,"TRS BAS",""),"")</f>
        <v/>
      </c>
      <c r="AA129" s="18">
        <f>IF(AND(C129="Stock",N129&lt;&gt;""),IF(N(M129)&gt;N129,"SURSTOCK",""),"")</f>
        <v/>
      </c>
      <c r="AB129" s="18">
        <f>IF(A129="","",IF(COUNTIF($A$6:$A$405,A129)&gt;1,"ID EN DOUBLE",IF(AND(B129="",C129&lt;&gt;"Client"),"PAS DE SUIVANT",IF(AND(B129&lt;&gt;"",COUNTIF($A$6:$A$405,B129)=0),"SUIVANT INCONNU","OK"))))</f>
        <v/>
      </c>
    </row>
    <row r="130">
      <c r="A130" s="10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2" t="n"/>
      <c r="K130" s="12" t="n"/>
      <c r="L130" s="11" t="n"/>
      <c r="M130" s="13" t="n"/>
      <c r="N130" s="13" t="n"/>
      <c r="O130" s="13" t="n"/>
      <c r="P130" s="11" t="n"/>
      <c r="Q130" s="11" t="n"/>
      <c r="R130" s="11" t="n"/>
      <c r="S130" s="11" t="n"/>
      <c r="T130" s="14">
        <f>IF(A130="","",IF(C130="Client",N(O130),IFERROR(INDEX($T$6:$T$405,MATCH(B130,$A$6:$A$405,0))*IF(P130="",1,P130),"")))</f>
        <v/>
      </c>
      <c r="U130" s="15">
        <f>IF(OR(T130="",T130=0),"",Ouverture_min/T130)</f>
        <v/>
      </c>
      <c r="V130" s="15">
        <f>IF(OR(H130="",C130&lt;&gt;"Processus"),"",H130/MAX(1,N(Q130)))</f>
        <v/>
      </c>
      <c r="W130" s="16">
        <f>IF(AND(C130="Stock",N(T130)&gt;0),N(M130)/T130,"")</f>
        <v/>
      </c>
      <c r="X130" s="17">
        <f>IF(OR(V130="",U130=""),"",V130/(U130*IF(J130="",1,J130)))</f>
        <v/>
      </c>
      <c r="Y130" s="18">
        <f>IF(AND(V130&lt;&gt;"",U130&lt;&gt;""),IF(V130&gt;U130,"GOULOT",""),"")</f>
        <v/>
      </c>
      <c r="Z130" s="18">
        <f>IF(AND(J130&lt;&gt;"",C130="Processus"),IF(J130&lt;Seuil_TRS,"TRS BAS",""),"")</f>
        <v/>
      </c>
      <c r="AA130" s="18">
        <f>IF(AND(C130="Stock",N130&lt;&gt;""),IF(N(M130)&gt;N130,"SURSTOCK",""),"")</f>
        <v/>
      </c>
      <c r="AB130" s="18">
        <f>IF(A130="","",IF(COUNTIF($A$6:$A$405,A130)&gt;1,"ID EN DOUBLE",IF(AND(B130="",C130&lt;&gt;"Client"),"PAS DE SUIVANT",IF(AND(B130&lt;&gt;"",COUNTIF($A$6:$A$405,B130)=0),"SUIVANT INCONNU","OK"))))</f>
        <v/>
      </c>
    </row>
    <row r="131">
      <c r="A131" s="19" t="n"/>
      <c r="B131" s="20" t="n"/>
      <c r="C131" s="20" t="n"/>
      <c r="D131" s="20" t="n"/>
      <c r="E131" s="20" t="n"/>
      <c r="F131" s="20" t="n"/>
      <c r="G131" s="20" t="n"/>
      <c r="H131" s="20" t="n"/>
      <c r="I131" s="20" t="n"/>
      <c r="J131" s="21" t="n"/>
      <c r="K131" s="21" t="n"/>
      <c r="L131" s="20" t="n"/>
      <c r="M131" s="22" t="n"/>
      <c r="N131" s="22" t="n"/>
      <c r="O131" s="22" t="n"/>
      <c r="P131" s="20" t="n"/>
      <c r="Q131" s="20" t="n"/>
      <c r="R131" s="20" t="n"/>
      <c r="S131" s="20" t="n"/>
      <c r="T131" s="14">
        <f>IF(A131="","",IF(C131="Client",N(O131),IFERROR(INDEX($T$6:$T$405,MATCH(B131,$A$6:$A$405,0))*IF(P131="",1,P131),"")))</f>
        <v/>
      </c>
      <c r="U131" s="15">
        <f>IF(OR(T131="",T131=0),"",Ouverture_min/T131)</f>
        <v/>
      </c>
      <c r="V131" s="15">
        <f>IF(OR(H131="",C131&lt;&gt;"Processus"),"",H131/MAX(1,N(Q131)))</f>
        <v/>
      </c>
      <c r="W131" s="16">
        <f>IF(AND(C131="Stock",N(T131)&gt;0),N(M131)/T131,"")</f>
        <v/>
      </c>
      <c r="X131" s="17">
        <f>IF(OR(V131="",U131=""),"",V131/(U131*IF(J131="",1,J131)))</f>
        <v/>
      </c>
      <c r="Y131" s="18">
        <f>IF(AND(V131&lt;&gt;"",U131&lt;&gt;""),IF(V131&gt;U131,"GOULOT",""),"")</f>
        <v/>
      </c>
      <c r="Z131" s="18">
        <f>IF(AND(J131&lt;&gt;"",C131="Processus"),IF(J131&lt;Seuil_TRS,"TRS BAS",""),"")</f>
        <v/>
      </c>
      <c r="AA131" s="18">
        <f>IF(AND(C131="Stock",N131&lt;&gt;""),IF(N(M131)&gt;N131,"SURSTOCK",""),"")</f>
        <v/>
      </c>
      <c r="AB131" s="18">
        <f>IF(A131="","",IF(COUNTIF($A$6:$A$405,A131)&gt;1,"ID EN DOUBLE",IF(AND(B131="",C131&lt;&gt;"Client"),"PAS DE SUIVANT",IF(AND(B131&lt;&gt;"",COUNTIF($A$6:$A$405,B131)=0),"SUIVANT INCONNU","OK"))))</f>
        <v/>
      </c>
    </row>
    <row r="132">
      <c r="A132" s="10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2" t="n"/>
      <c r="K132" s="12" t="n"/>
      <c r="L132" s="11" t="n"/>
      <c r="M132" s="13" t="n"/>
      <c r="N132" s="13" t="n"/>
      <c r="O132" s="13" t="n"/>
      <c r="P132" s="11" t="n"/>
      <c r="Q132" s="11" t="n"/>
      <c r="R132" s="11" t="n"/>
      <c r="S132" s="11" t="n"/>
      <c r="T132" s="14">
        <f>IF(A132="","",IF(C132="Client",N(O132),IFERROR(INDEX($T$6:$T$405,MATCH(B132,$A$6:$A$405,0))*IF(P132="",1,P132),"")))</f>
        <v/>
      </c>
      <c r="U132" s="15">
        <f>IF(OR(T132="",T132=0),"",Ouverture_min/T132)</f>
        <v/>
      </c>
      <c r="V132" s="15">
        <f>IF(OR(H132="",C132&lt;&gt;"Processus"),"",H132/MAX(1,N(Q132)))</f>
        <v/>
      </c>
      <c r="W132" s="16">
        <f>IF(AND(C132="Stock",N(T132)&gt;0),N(M132)/T132,"")</f>
        <v/>
      </c>
      <c r="X132" s="17">
        <f>IF(OR(V132="",U132=""),"",V132/(U132*IF(J132="",1,J132)))</f>
        <v/>
      </c>
      <c r="Y132" s="18">
        <f>IF(AND(V132&lt;&gt;"",U132&lt;&gt;""),IF(V132&gt;U132,"GOULOT",""),"")</f>
        <v/>
      </c>
      <c r="Z132" s="18">
        <f>IF(AND(J132&lt;&gt;"",C132="Processus"),IF(J132&lt;Seuil_TRS,"TRS BAS",""),"")</f>
        <v/>
      </c>
      <c r="AA132" s="18">
        <f>IF(AND(C132="Stock",N132&lt;&gt;""),IF(N(M132)&gt;N132,"SURSTOCK",""),"")</f>
        <v/>
      </c>
      <c r="AB132" s="18">
        <f>IF(A132="","",IF(COUNTIF($A$6:$A$405,A132)&gt;1,"ID EN DOUBLE",IF(AND(B132="",C132&lt;&gt;"Client"),"PAS DE SUIVANT",IF(AND(B132&lt;&gt;"",COUNTIF($A$6:$A$405,B132)=0),"SUIVANT INCONNU","OK"))))</f>
        <v/>
      </c>
    </row>
    <row r="133">
      <c r="A133" s="19" t="n"/>
      <c r="B133" s="20" t="n"/>
      <c r="C133" s="20" t="n"/>
      <c r="D133" s="20" t="n"/>
      <c r="E133" s="20" t="n"/>
      <c r="F133" s="20" t="n"/>
      <c r="G133" s="20" t="n"/>
      <c r="H133" s="20" t="n"/>
      <c r="I133" s="20" t="n"/>
      <c r="J133" s="21" t="n"/>
      <c r="K133" s="21" t="n"/>
      <c r="L133" s="20" t="n"/>
      <c r="M133" s="22" t="n"/>
      <c r="N133" s="22" t="n"/>
      <c r="O133" s="22" t="n"/>
      <c r="P133" s="20" t="n"/>
      <c r="Q133" s="20" t="n"/>
      <c r="R133" s="20" t="n"/>
      <c r="S133" s="20" t="n"/>
      <c r="T133" s="14">
        <f>IF(A133="","",IF(C133="Client",N(O133),IFERROR(INDEX($T$6:$T$405,MATCH(B133,$A$6:$A$405,0))*IF(P133="",1,P133),"")))</f>
        <v/>
      </c>
      <c r="U133" s="15">
        <f>IF(OR(T133="",T133=0),"",Ouverture_min/T133)</f>
        <v/>
      </c>
      <c r="V133" s="15">
        <f>IF(OR(H133="",C133&lt;&gt;"Processus"),"",H133/MAX(1,N(Q133)))</f>
        <v/>
      </c>
      <c r="W133" s="16">
        <f>IF(AND(C133="Stock",N(T133)&gt;0),N(M133)/T133,"")</f>
        <v/>
      </c>
      <c r="X133" s="17">
        <f>IF(OR(V133="",U133=""),"",V133/(U133*IF(J133="",1,J133)))</f>
        <v/>
      </c>
      <c r="Y133" s="18">
        <f>IF(AND(V133&lt;&gt;"",U133&lt;&gt;""),IF(V133&gt;U133,"GOULOT",""),"")</f>
        <v/>
      </c>
      <c r="Z133" s="18">
        <f>IF(AND(J133&lt;&gt;"",C133="Processus"),IF(J133&lt;Seuil_TRS,"TRS BAS",""),"")</f>
        <v/>
      </c>
      <c r="AA133" s="18">
        <f>IF(AND(C133="Stock",N133&lt;&gt;""),IF(N(M133)&gt;N133,"SURSTOCK",""),"")</f>
        <v/>
      </c>
      <c r="AB133" s="18">
        <f>IF(A133="","",IF(COUNTIF($A$6:$A$405,A133)&gt;1,"ID EN DOUBLE",IF(AND(B133="",C133&lt;&gt;"Client"),"PAS DE SUIVANT",IF(AND(B133&lt;&gt;"",COUNTIF($A$6:$A$405,B133)=0),"SUIVANT INCONNU","OK"))))</f>
        <v/>
      </c>
    </row>
    <row r="134">
      <c r="A134" s="10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2" t="n"/>
      <c r="K134" s="12" t="n"/>
      <c r="L134" s="11" t="n"/>
      <c r="M134" s="13" t="n"/>
      <c r="N134" s="13" t="n"/>
      <c r="O134" s="13" t="n"/>
      <c r="P134" s="11" t="n"/>
      <c r="Q134" s="11" t="n"/>
      <c r="R134" s="11" t="n"/>
      <c r="S134" s="11" t="n"/>
      <c r="T134" s="14">
        <f>IF(A134="","",IF(C134="Client",N(O134),IFERROR(INDEX($T$6:$T$405,MATCH(B134,$A$6:$A$405,0))*IF(P134="",1,P134),"")))</f>
        <v/>
      </c>
      <c r="U134" s="15">
        <f>IF(OR(T134="",T134=0),"",Ouverture_min/T134)</f>
        <v/>
      </c>
      <c r="V134" s="15">
        <f>IF(OR(H134="",C134&lt;&gt;"Processus"),"",H134/MAX(1,N(Q134)))</f>
        <v/>
      </c>
      <c r="W134" s="16">
        <f>IF(AND(C134="Stock",N(T134)&gt;0),N(M134)/T134,"")</f>
        <v/>
      </c>
      <c r="X134" s="17">
        <f>IF(OR(V134="",U134=""),"",V134/(U134*IF(J134="",1,J134)))</f>
        <v/>
      </c>
      <c r="Y134" s="18">
        <f>IF(AND(V134&lt;&gt;"",U134&lt;&gt;""),IF(V134&gt;U134,"GOULOT",""),"")</f>
        <v/>
      </c>
      <c r="Z134" s="18">
        <f>IF(AND(J134&lt;&gt;"",C134="Processus"),IF(J134&lt;Seuil_TRS,"TRS BAS",""),"")</f>
        <v/>
      </c>
      <c r="AA134" s="18">
        <f>IF(AND(C134="Stock",N134&lt;&gt;""),IF(N(M134)&gt;N134,"SURSTOCK",""),"")</f>
        <v/>
      </c>
      <c r="AB134" s="18">
        <f>IF(A134="","",IF(COUNTIF($A$6:$A$405,A134)&gt;1,"ID EN DOUBLE",IF(AND(B134="",C134&lt;&gt;"Client"),"PAS DE SUIVANT",IF(AND(B134&lt;&gt;"",COUNTIF($A$6:$A$405,B134)=0),"SUIVANT INCONNU","OK"))))</f>
        <v/>
      </c>
    </row>
    <row r="135">
      <c r="A135" s="19" t="n"/>
      <c r="B135" s="20" t="n"/>
      <c r="C135" s="20" t="n"/>
      <c r="D135" s="20" t="n"/>
      <c r="E135" s="20" t="n"/>
      <c r="F135" s="20" t="n"/>
      <c r="G135" s="20" t="n"/>
      <c r="H135" s="20" t="n"/>
      <c r="I135" s="20" t="n"/>
      <c r="J135" s="21" t="n"/>
      <c r="K135" s="21" t="n"/>
      <c r="L135" s="20" t="n"/>
      <c r="M135" s="22" t="n"/>
      <c r="N135" s="22" t="n"/>
      <c r="O135" s="22" t="n"/>
      <c r="P135" s="20" t="n"/>
      <c r="Q135" s="20" t="n"/>
      <c r="R135" s="20" t="n"/>
      <c r="S135" s="20" t="n"/>
      <c r="T135" s="14">
        <f>IF(A135="","",IF(C135="Client",N(O135),IFERROR(INDEX($T$6:$T$405,MATCH(B135,$A$6:$A$405,0))*IF(P135="",1,P135),"")))</f>
        <v/>
      </c>
      <c r="U135" s="15">
        <f>IF(OR(T135="",T135=0),"",Ouverture_min/T135)</f>
        <v/>
      </c>
      <c r="V135" s="15">
        <f>IF(OR(H135="",C135&lt;&gt;"Processus"),"",H135/MAX(1,N(Q135)))</f>
        <v/>
      </c>
      <c r="W135" s="16">
        <f>IF(AND(C135="Stock",N(T135)&gt;0),N(M135)/T135,"")</f>
        <v/>
      </c>
      <c r="X135" s="17">
        <f>IF(OR(V135="",U135=""),"",V135/(U135*IF(J135="",1,J135)))</f>
        <v/>
      </c>
      <c r="Y135" s="18">
        <f>IF(AND(V135&lt;&gt;"",U135&lt;&gt;""),IF(V135&gt;U135,"GOULOT",""),"")</f>
        <v/>
      </c>
      <c r="Z135" s="18">
        <f>IF(AND(J135&lt;&gt;"",C135="Processus"),IF(J135&lt;Seuil_TRS,"TRS BAS",""),"")</f>
        <v/>
      </c>
      <c r="AA135" s="18">
        <f>IF(AND(C135="Stock",N135&lt;&gt;""),IF(N(M135)&gt;N135,"SURSTOCK",""),"")</f>
        <v/>
      </c>
      <c r="AB135" s="18">
        <f>IF(A135="","",IF(COUNTIF($A$6:$A$405,A135)&gt;1,"ID EN DOUBLE",IF(AND(B135="",C135&lt;&gt;"Client"),"PAS DE SUIVANT",IF(AND(B135&lt;&gt;"",COUNTIF($A$6:$A$405,B135)=0),"SUIVANT INCONNU","OK"))))</f>
        <v/>
      </c>
    </row>
    <row r="136">
      <c r="A136" s="10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2" t="n"/>
      <c r="K136" s="12" t="n"/>
      <c r="L136" s="11" t="n"/>
      <c r="M136" s="13" t="n"/>
      <c r="N136" s="13" t="n"/>
      <c r="O136" s="13" t="n"/>
      <c r="P136" s="11" t="n"/>
      <c r="Q136" s="11" t="n"/>
      <c r="R136" s="11" t="n"/>
      <c r="S136" s="11" t="n"/>
      <c r="T136" s="14">
        <f>IF(A136="","",IF(C136="Client",N(O136),IFERROR(INDEX($T$6:$T$405,MATCH(B136,$A$6:$A$405,0))*IF(P136="",1,P136),"")))</f>
        <v/>
      </c>
      <c r="U136" s="15">
        <f>IF(OR(T136="",T136=0),"",Ouverture_min/T136)</f>
        <v/>
      </c>
      <c r="V136" s="15">
        <f>IF(OR(H136="",C136&lt;&gt;"Processus"),"",H136/MAX(1,N(Q136)))</f>
        <v/>
      </c>
      <c r="W136" s="16">
        <f>IF(AND(C136="Stock",N(T136)&gt;0),N(M136)/T136,"")</f>
        <v/>
      </c>
      <c r="X136" s="17">
        <f>IF(OR(V136="",U136=""),"",V136/(U136*IF(J136="",1,J136)))</f>
        <v/>
      </c>
      <c r="Y136" s="18">
        <f>IF(AND(V136&lt;&gt;"",U136&lt;&gt;""),IF(V136&gt;U136,"GOULOT",""),"")</f>
        <v/>
      </c>
      <c r="Z136" s="18">
        <f>IF(AND(J136&lt;&gt;"",C136="Processus"),IF(J136&lt;Seuil_TRS,"TRS BAS",""),"")</f>
        <v/>
      </c>
      <c r="AA136" s="18">
        <f>IF(AND(C136="Stock",N136&lt;&gt;""),IF(N(M136)&gt;N136,"SURSTOCK",""),"")</f>
        <v/>
      </c>
      <c r="AB136" s="18">
        <f>IF(A136="","",IF(COUNTIF($A$6:$A$405,A136)&gt;1,"ID EN DOUBLE",IF(AND(B136="",C136&lt;&gt;"Client"),"PAS DE SUIVANT",IF(AND(B136&lt;&gt;"",COUNTIF($A$6:$A$405,B136)=0),"SUIVANT INCONNU","OK"))))</f>
        <v/>
      </c>
    </row>
    <row r="137">
      <c r="A137" s="19" t="n"/>
      <c r="B137" s="20" t="n"/>
      <c r="C137" s="20" t="n"/>
      <c r="D137" s="20" t="n"/>
      <c r="E137" s="20" t="n"/>
      <c r="F137" s="20" t="n"/>
      <c r="G137" s="20" t="n"/>
      <c r="H137" s="20" t="n"/>
      <c r="I137" s="20" t="n"/>
      <c r="J137" s="21" t="n"/>
      <c r="K137" s="21" t="n"/>
      <c r="L137" s="20" t="n"/>
      <c r="M137" s="22" t="n"/>
      <c r="N137" s="22" t="n"/>
      <c r="O137" s="22" t="n"/>
      <c r="P137" s="20" t="n"/>
      <c r="Q137" s="20" t="n"/>
      <c r="R137" s="20" t="n"/>
      <c r="S137" s="20" t="n"/>
      <c r="T137" s="14">
        <f>IF(A137="","",IF(C137="Client",N(O137),IFERROR(INDEX($T$6:$T$405,MATCH(B137,$A$6:$A$405,0))*IF(P137="",1,P137),"")))</f>
        <v/>
      </c>
      <c r="U137" s="15">
        <f>IF(OR(T137="",T137=0),"",Ouverture_min/T137)</f>
        <v/>
      </c>
      <c r="V137" s="15">
        <f>IF(OR(H137="",C137&lt;&gt;"Processus"),"",H137/MAX(1,N(Q137)))</f>
        <v/>
      </c>
      <c r="W137" s="16">
        <f>IF(AND(C137="Stock",N(T137)&gt;0),N(M137)/T137,"")</f>
        <v/>
      </c>
      <c r="X137" s="17">
        <f>IF(OR(V137="",U137=""),"",V137/(U137*IF(J137="",1,J137)))</f>
        <v/>
      </c>
      <c r="Y137" s="18">
        <f>IF(AND(V137&lt;&gt;"",U137&lt;&gt;""),IF(V137&gt;U137,"GOULOT",""),"")</f>
        <v/>
      </c>
      <c r="Z137" s="18">
        <f>IF(AND(J137&lt;&gt;"",C137="Processus"),IF(J137&lt;Seuil_TRS,"TRS BAS",""),"")</f>
        <v/>
      </c>
      <c r="AA137" s="18">
        <f>IF(AND(C137="Stock",N137&lt;&gt;""),IF(N(M137)&gt;N137,"SURSTOCK",""),"")</f>
        <v/>
      </c>
      <c r="AB137" s="18">
        <f>IF(A137="","",IF(COUNTIF($A$6:$A$405,A137)&gt;1,"ID EN DOUBLE",IF(AND(B137="",C137&lt;&gt;"Client"),"PAS DE SUIVANT",IF(AND(B137&lt;&gt;"",COUNTIF($A$6:$A$405,B137)=0),"SUIVANT INCONNU","OK"))))</f>
        <v/>
      </c>
    </row>
    <row r="138">
      <c r="A138" s="10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2" t="n"/>
      <c r="K138" s="12" t="n"/>
      <c r="L138" s="11" t="n"/>
      <c r="M138" s="13" t="n"/>
      <c r="N138" s="13" t="n"/>
      <c r="O138" s="13" t="n"/>
      <c r="P138" s="11" t="n"/>
      <c r="Q138" s="11" t="n"/>
      <c r="R138" s="11" t="n"/>
      <c r="S138" s="11" t="n"/>
      <c r="T138" s="14">
        <f>IF(A138="","",IF(C138="Client",N(O138),IFERROR(INDEX($T$6:$T$405,MATCH(B138,$A$6:$A$405,0))*IF(P138="",1,P138),"")))</f>
        <v/>
      </c>
      <c r="U138" s="15">
        <f>IF(OR(T138="",T138=0),"",Ouverture_min/T138)</f>
        <v/>
      </c>
      <c r="V138" s="15">
        <f>IF(OR(H138="",C138&lt;&gt;"Processus"),"",H138/MAX(1,N(Q138)))</f>
        <v/>
      </c>
      <c r="W138" s="16">
        <f>IF(AND(C138="Stock",N(T138)&gt;0),N(M138)/T138,"")</f>
        <v/>
      </c>
      <c r="X138" s="17">
        <f>IF(OR(V138="",U138=""),"",V138/(U138*IF(J138="",1,J138)))</f>
        <v/>
      </c>
      <c r="Y138" s="18">
        <f>IF(AND(V138&lt;&gt;"",U138&lt;&gt;""),IF(V138&gt;U138,"GOULOT",""),"")</f>
        <v/>
      </c>
      <c r="Z138" s="18">
        <f>IF(AND(J138&lt;&gt;"",C138="Processus"),IF(J138&lt;Seuil_TRS,"TRS BAS",""),"")</f>
        <v/>
      </c>
      <c r="AA138" s="18">
        <f>IF(AND(C138="Stock",N138&lt;&gt;""),IF(N(M138)&gt;N138,"SURSTOCK",""),"")</f>
        <v/>
      </c>
      <c r="AB138" s="18">
        <f>IF(A138="","",IF(COUNTIF($A$6:$A$405,A138)&gt;1,"ID EN DOUBLE",IF(AND(B138="",C138&lt;&gt;"Client"),"PAS DE SUIVANT",IF(AND(B138&lt;&gt;"",COUNTIF($A$6:$A$405,B138)=0),"SUIVANT INCONNU","OK"))))</f>
        <v/>
      </c>
    </row>
    <row r="139">
      <c r="A139" s="19" t="n"/>
      <c r="B139" s="20" t="n"/>
      <c r="C139" s="20" t="n"/>
      <c r="D139" s="20" t="n"/>
      <c r="E139" s="20" t="n"/>
      <c r="F139" s="20" t="n"/>
      <c r="G139" s="20" t="n"/>
      <c r="H139" s="20" t="n"/>
      <c r="I139" s="20" t="n"/>
      <c r="J139" s="21" t="n"/>
      <c r="K139" s="21" t="n"/>
      <c r="L139" s="20" t="n"/>
      <c r="M139" s="22" t="n"/>
      <c r="N139" s="22" t="n"/>
      <c r="O139" s="22" t="n"/>
      <c r="P139" s="20" t="n"/>
      <c r="Q139" s="20" t="n"/>
      <c r="R139" s="20" t="n"/>
      <c r="S139" s="20" t="n"/>
      <c r="T139" s="14">
        <f>IF(A139="","",IF(C139="Client",N(O139),IFERROR(INDEX($T$6:$T$405,MATCH(B139,$A$6:$A$405,0))*IF(P139="",1,P139),"")))</f>
        <v/>
      </c>
      <c r="U139" s="15">
        <f>IF(OR(T139="",T139=0),"",Ouverture_min/T139)</f>
        <v/>
      </c>
      <c r="V139" s="15">
        <f>IF(OR(H139="",C139&lt;&gt;"Processus"),"",H139/MAX(1,N(Q139)))</f>
        <v/>
      </c>
      <c r="W139" s="16">
        <f>IF(AND(C139="Stock",N(T139)&gt;0),N(M139)/T139,"")</f>
        <v/>
      </c>
      <c r="X139" s="17">
        <f>IF(OR(V139="",U139=""),"",V139/(U139*IF(J139="",1,J139)))</f>
        <v/>
      </c>
      <c r="Y139" s="18">
        <f>IF(AND(V139&lt;&gt;"",U139&lt;&gt;""),IF(V139&gt;U139,"GOULOT",""),"")</f>
        <v/>
      </c>
      <c r="Z139" s="18">
        <f>IF(AND(J139&lt;&gt;"",C139="Processus"),IF(J139&lt;Seuil_TRS,"TRS BAS",""),"")</f>
        <v/>
      </c>
      <c r="AA139" s="18">
        <f>IF(AND(C139="Stock",N139&lt;&gt;""),IF(N(M139)&gt;N139,"SURSTOCK",""),"")</f>
        <v/>
      </c>
      <c r="AB139" s="18">
        <f>IF(A139="","",IF(COUNTIF($A$6:$A$405,A139)&gt;1,"ID EN DOUBLE",IF(AND(B139="",C139&lt;&gt;"Client"),"PAS DE SUIVANT",IF(AND(B139&lt;&gt;"",COUNTIF($A$6:$A$405,B139)=0),"SUIVANT INCONNU","OK"))))</f>
        <v/>
      </c>
    </row>
    <row r="140">
      <c r="A140" s="10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2" t="n"/>
      <c r="K140" s="12" t="n"/>
      <c r="L140" s="11" t="n"/>
      <c r="M140" s="13" t="n"/>
      <c r="N140" s="13" t="n"/>
      <c r="O140" s="13" t="n"/>
      <c r="P140" s="11" t="n"/>
      <c r="Q140" s="11" t="n"/>
      <c r="R140" s="11" t="n"/>
      <c r="S140" s="11" t="n"/>
      <c r="T140" s="14">
        <f>IF(A140="","",IF(C140="Client",N(O140),IFERROR(INDEX($T$6:$T$405,MATCH(B140,$A$6:$A$405,0))*IF(P140="",1,P140),"")))</f>
        <v/>
      </c>
      <c r="U140" s="15">
        <f>IF(OR(T140="",T140=0),"",Ouverture_min/T140)</f>
        <v/>
      </c>
      <c r="V140" s="15">
        <f>IF(OR(H140="",C140&lt;&gt;"Processus"),"",H140/MAX(1,N(Q140)))</f>
        <v/>
      </c>
      <c r="W140" s="16">
        <f>IF(AND(C140="Stock",N(T140)&gt;0),N(M140)/T140,"")</f>
        <v/>
      </c>
      <c r="X140" s="17">
        <f>IF(OR(V140="",U140=""),"",V140/(U140*IF(J140="",1,J140)))</f>
        <v/>
      </c>
      <c r="Y140" s="18">
        <f>IF(AND(V140&lt;&gt;"",U140&lt;&gt;""),IF(V140&gt;U140,"GOULOT",""),"")</f>
        <v/>
      </c>
      <c r="Z140" s="18">
        <f>IF(AND(J140&lt;&gt;"",C140="Processus"),IF(J140&lt;Seuil_TRS,"TRS BAS",""),"")</f>
        <v/>
      </c>
      <c r="AA140" s="18">
        <f>IF(AND(C140="Stock",N140&lt;&gt;""),IF(N(M140)&gt;N140,"SURSTOCK",""),"")</f>
        <v/>
      </c>
      <c r="AB140" s="18">
        <f>IF(A140="","",IF(COUNTIF($A$6:$A$405,A140)&gt;1,"ID EN DOUBLE",IF(AND(B140="",C140&lt;&gt;"Client"),"PAS DE SUIVANT",IF(AND(B140&lt;&gt;"",COUNTIF($A$6:$A$405,B140)=0),"SUIVANT INCONNU","OK"))))</f>
        <v/>
      </c>
    </row>
    <row r="141">
      <c r="A141" s="19" t="n"/>
      <c r="B141" s="20" t="n"/>
      <c r="C141" s="20" t="n"/>
      <c r="D141" s="20" t="n"/>
      <c r="E141" s="20" t="n"/>
      <c r="F141" s="20" t="n"/>
      <c r="G141" s="20" t="n"/>
      <c r="H141" s="20" t="n"/>
      <c r="I141" s="20" t="n"/>
      <c r="J141" s="21" t="n"/>
      <c r="K141" s="21" t="n"/>
      <c r="L141" s="20" t="n"/>
      <c r="M141" s="22" t="n"/>
      <c r="N141" s="22" t="n"/>
      <c r="O141" s="22" t="n"/>
      <c r="P141" s="20" t="n"/>
      <c r="Q141" s="20" t="n"/>
      <c r="R141" s="20" t="n"/>
      <c r="S141" s="20" t="n"/>
      <c r="T141" s="14">
        <f>IF(A141="","",IF(C141="Client",N(O141),IFERROR(INDEX($T$6:$T$405,MATCH(B141,$A$6:$A$405,0))*IF(P141="",1,P141),"")))</f>
        <v/>
      </c>
      <c r="U141" s="15">
        <f>IF(OR(T141="",T141=0),"",Ouverture_min/T141)</f>
        <v/>
      </c>
      <c r="V141" s="15">
        <f>IF(OR(H141="",C141&lt;&gt;"Processus"),"",H141/MAX(1,N(Q141)))</f>
        <v/>
      </c>
      <c r="W141" s="16">
        <f>IF(AND(C141="Stock",N(T141)&gt;0),N(M141)/T141,"")</f>
        <v/>
      </c>
      <c r="X141" s="17">
        <f>IF(OR(V141="",U141=""),"",V141/(U141*IF(J141="",1,J141)))</f>
        <v/>
      </c>
      <c r="Y141" s="18">
        <f>IF(AND(V141&lt;&gt;"",U141&lt;&gt;""),IF(V141&gt;U141,"GOULOT",""),"")</f>
        <v/>
      </c>
      <c r="Z141" s="18">
        <f>IF(AND(J141&lt;&gt;"",C141="Processus"),IF(J141&lt;Seuil_TRS,"TRS BAS",""),"")</f>
        <v/>
      </c>
      <c r="AA141" s="18">
        <f>IF(AND(C141="Stock",N141&lt;&gt;""),IF(N(M141)&gt;N141,"SURSTOCK",""),"")</f>
        <v/>
      </c>
      <c r="AB141" s="18">
        <f>IF(A141="","",IF(COUNTIF($A$6:$A$405,A141)&gt;1,"ID EN DOUBLE",IF(AND(B141="",C141&lt;&gt;"Client"),"PAS DE SUIVANT",IF(AND(B141&lt;&gt;"",COUNTIF($A$6:$A$405,B141)=0),"SUIVANT INCONNU","OK"))))</f>
        <v/>
      </c>
    </row>
    <row r="142">
      <c r="A142" s="10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2" t="n"/>
      <c r="K142" s="12" t="n"/>
      <c r="L142" s="11" t="n"/>
      <c r="M142" s="13" t="n"/>
      <c r="N142" s="13" t="n"/>
      <c r="O142" s="13" t="n"/>
      <c r="P142" s="11" t="n"/>
      <c r="Q142" s="11" t="n"/>
      <c r="R142" s="11" t="n"/>
      <c r="S142" s="11" t="n"/>
      <c r="T142" s="14">
        <f>IF(A142="","",IF(C142="Client",N(O142),IFERROR(INDEX($T$6:$T$405,MATCH(B142,$A$6:$A$405,0))*IF(P142="",1,P142),"")))</f>
        <v/>
      </c>
      <c r="U142" s="15">
        <f>IF(OR(T142="",T142=0),"",Ouverture_min/T142)</f>
        <v/>
      </c>
      <c r="V142" s="15">
        <f>IF(OR(H142="",C142&lt;&gt;"Processus"),"",H142/MAX(1,N(Q142)))</f>
        <v/>
      </c>
      <c r="W142" s="16">
        <f>IF(AND(C142="Stock",N(T142)&gt;0),N(M142)/T142,"")</f>
        <v/>
      </c>
      <c r="X142" s="17">
        <f>IF(OR(V142="",U142=""),"",V142/(U142*IF(J142="",1,J142)))</f>
        <v/>
      </c>
      <c r="Y142" s="18">
        <f>IF(AND(V142&lt;&gt;"",U142&lt;&gt;""),IF(V142&gt;U142,"GOULOT",""),"")</f>
        <v/>
      </c>
      <c r="Z142" s="18">
        <f>IF(AND(J142&lt;&gt;"",C142="Processus"),IF(J142&lt;Seuil_TRS,"TRS BAS",""),"")</f>
        <v/>
      </c>
      <c r="AA142" s="18">
        <f>IF(AND(C142="Stock",N142&lt;&gt;""),IF(N(M142)&gt;N142,"SURSTOCK",""),"")</f>
        <v/>
      </c>
      <c r="AB142" s="18">
        <f>IF(A142="","",IF(COUNTIF($A$6:$A$405,A142)&gt;1,"ID EN DOUBLE",IF(AND(B142="",C142&lt;&gt;"Client"),"PAS DE SUIVANT",IF(AND(B142&lt;&gt;"",COUNTIF($A$6:$A$405,B142)=0),"SUIVANT INCONNU","OK"))))</f>
        <v/>
      </c>
    </row>
    <row r="143">
      <c r="A143" s="19" t="n"/>
      <c r="B143" s="20" t="n"/>
      <c r="C143" s="20" t="n"/>
      <c r="D143" s="20" t="n"/>
      <c r="E143" s="20" t="n"/>
      <c r="F143" s="20" t="n"/>
      <c r="G143" s="20" t="n"/>
      <c r="H143" s="20" t="n"/>
      <c r="I143" s="20" t="n"/>
      <c r="J143" s="21" t="n"/>
      <c r="K143" s="21" t="n"/>
      <c r="L143" s="20" t="n"/>
      <c r="M143" s="22" t="n"/>
      <c r="N143" s="22" t="n"/>
      <c r="O143" s="22" t="n"/>
      <c r="P143" s="20" t="n"/>
      <c r="Q143" s="20" t="n"/>
      <c r="R143" s="20" t="n"/>
      <c r="S143" s="20" t="n"/>
      <c r="T143" s="14">
        <f>IF(A143="","",IF(C143="Client",N(O143),IFERROR(INDEX($T$6:$T$405,MATCH(B143,$A$6:$A$405,0))*IF(P143="",1,P143),"")))</f>
        <v/>
      </c>
      <c r="U143" s="15">
        <f>IF(OR(T143="",T143=0),"",Ouverture_min/T143)</f>
        <v/>
      </c>
      <c r="V143" s="15">
        <f>IF(OR(H143="",C143&lt;&gt;"Processus"),"",H143/MAX(1,N(Q143)))</f>
        <v/>
      </c>
      <c r="W143" s="16">
        <f>IF(AND(C143="Stock",N(T143)&gt;0),N(M143)/T143,"")</f>
        <v/>
      </c>
      <c r="X143" s="17">
        <f>IF(OR(V143="",U143=""),"",V143/(U143*IF(J143="",1,J143)))</f>
        <v/>
      </c>
      <c r="Y143" s="18">
        <f>IF(AND(V143&lt;&gt;"",U143&lt;&gt;""),IF(V143&gt;U143,"GOULOT",""),"")</f>
        <v/>
      </c>
      <c r="Z143" s="18">
        <f>IF(AND(J143&lt;&gt;"",C143="Processus"),IF(J143&lt;Seuil_TRS,"TRS BAS",""),"")</f>
        <v/>
      </c>
      <c r="AA143" s="18">
        <f>IF(AND(C143="Stock",N143&lt;&gt;""),IF(N(M143)&gt;N143,"SURSTOCK",""),"")</f>
        <v/>
      </c>
      <c r="AB143" s="18">
        <f>IF(A143="","",IF(COUNTIF($A$6:$A$405,A143)&gt;1,"ID EN DOUBLE",IF(AND(B143="",C143&lt;&gt;"Client"),"PAS DE SUIVANT",IF(AND(B143&lt;&gt;"",COUNTIF($A$6:$A$405,B143)=0),"SUIVANT INCONNU","OK"))))</f>
        <v/>
      </c>
    </row>
    <row r="144">
      <c r="A144" s="10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2" t="n"/>
      <c r="K144" s="12" t="n"/>
      <c r="L144" s="11" t="n"/>
      <c r="M144" s="13" t="n"/>
      <c r="N144" s="13" t="n"/>
      <c r="O144" s="13" t="n"/>
      <c r="P144" s="11" t="n"/>
      <c r="Q144" s="11" t="n"/>
      <c r="R144" s="11" t="n"/>
      <c r="S144" s="11" t="n"/>
      <c r="T144" s="14">
        <f>IF(A144="","",IF(C144="Client",N(O144),IFERROR(INDEX($T$6:$T$405,MATCH(B144,$A$6:$A$405,0))*IF(P144="",1,P144),"")))</f>
        <v/>
      </c>
      <c r="U144" s="15">
        <f>IF(OR(T144="",T144=0),"",Ouverture_min/T144)</f>
        <v/>
      </c>
      <c r="V144" s="15">
        <f>IF(OR(H144="",C144&lt;&gt;"Processus"),"",H144/MAX(1,N(Q144)))</f>
        <v/>
      </c>
      <c r="W144" s="16">
        <f>IF(AND(C144="Stock",N(T144)&gt;0),N(M144)/T144,"")</f>
        <v/>
      </c>
      <c r="X144" s="17">
        <f>IF(OR(V144="",U144=""),"",V144/(U144*IF(J144="",1,J144)))</f>
        <v/>
      </c>
      <c r="Y144" s="18">
        <f>IF(AND(V144&lt;&gt;"",U144&lt;&gt;""),IF(V144&gt;U144,"GOULOT",""),"")</f>
        <v/>
      </c>
      <c r="Z144" s="18">
        <f>IF(AND(J144&lt;&gt;"",C144="Processus"),IF(J144&lt;Seuil_TRS,"TRS BAS",""),"")</f>
        <v/>
      </c>
      <c r="AA144" s="18">
        <f>IF(AND(C144="Stock",N144&lt;&gt;""),IF(N(M144)&gt;N144,"SURSTOCK",""),"")</f>
        <v/>
      </c>
      <c r="AB144" s="18">
        <f>IF(A144="","",IF(COUNTIF($A$6:$A$405,A144)&gt;1,"ID EN DOUBLE",IF(AND(B144="",C144&lt;&gt;"Client"),"PAS DE SUIVANT",IF(AND(B144&lt;&gt;"",COUNTIF($A$6:$A$405,B144)=0),"SUIVANT INCONNU","OK"))))</f>
        <v/>
      </c>
    </row>
    <row r="145">
      <c r="A145" s="19" t="n"/>
      <c r="B145" s="20" t="n"/>
      <c r="C145" s="20" t="n"/>
      <c r="D145" s="20" t="n"/>
      <c r="E145" s="20" t="n"/>
      <c r="F145" s="20" t="n"/>
      <c r="G145" s="20" t="n"/>
      <c r="H145" s="20" t="n"/>
      <c r="I145" s="20" t="n"/>
      <c r="J145" s="21" t="n"/>
      <c r="K145" s="21" t="n"/>
      <c r="L145" s="20" t="n"/>
      <c r="M145" s="22" t="n"/>
      <c r="N145" s="22" t="n"/>
      <c r="O145" s="22" t="n"/>
      <c r="P145" s="20" t="n"/>
      <c r="Q145" s="20" t="n"/>
      <c r="R145" s="20" t="n"/>
      <c r="S145" s="20" t="n"/>
      <c r="T145" s="14">
        <f>IF(A145="","",IF(C145="Client",N(O145),IFERROR(INDEX($T$6:$T$405,MATCH(B145,$A$6:$A$405,0))*IF(P145="",1,P145),"")))</f>
        <v/>
      </c>
      <c r="U145" s="15">
        <f>IF(OR(T145="",T145=0),"",Ouverture_min/T145)</f>
        <v/>
      </c>
      <c r="V145" s="15">
        <f>IF(OR(H145="",C145&lt;&gt;"Processus"),"",H145/MAX(1,N(Q145)))</f>
        <v/>
      </c>
      <c r="W145" s="16">
        <f>IF(AND(C145="Stock",N(T145)&gt;0),N(M145)/T145,"")</f>
        <v/>
      </c>
      <c r="X145" s="17">
        <f>IF(OR(V145="",U145=""),"",V145/(U145*IF(J145="",1,J145)))</f>
        <v/>
      </c>
      <c r="Y145" s="18">
        <f>IF(AND(V145&lt;&gt;"",U145&lt;&gt;""),IF(V145&gt;U145,"GOULOT",""),"")</f>
        <v/>
      </c>
      <c r="Z145" s="18">
        <f>IF(AND(J145&lt;&gt;"",C145="Processus"),IF(J145&lt;Seuil_TRS,"TRS BAS",""),"")</f>
        <v/>
      </c>
      <c r="AA145" s="18">
        <f>IF(AND(C145="Stock",N145&lt;&gt;""),IF(N(M145)&gt;N145,"SURSTOCK",""),"")</f>
        <v/>
      </c>
      <c r="AB145" s="18">
        <f>IF(A145="","",IF(COUNTIF($A$6:$A$405,A145)&gt;1,"ID EN DOUBLE",IF(AND(B145="",C145&lt;&gt;"Client"),"PAS DE SUIVANT",IF(AND(B145&lt;&gt;"",COUNTIF($A$6:$A$405,B145)=0),"SUIVANT INCONNU","OK"))))</f>
        <v/>
      </c>
    </row>
    <row r="146">
      <c r="A146" s="10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2" t="n"/>
      <c r="K146" s="12" t="n"/>
      <c r="L146" s="11" t="n"/>
      <c r="M146" s="13" t="n"/>
      <c r="N146" s="13" t="n"/>
      <c r="O146" s="13" t="n"/>
      <c r="P146" s="11" t="n"/>
      <c r="Q146" s="11" t="n"/>
      <c r="R146" s="11" t="n"/>
      <c r="S146" s="11" t="n"/>
      <c r="T146" s="14">
        <f>IF(A146="","",IF(C146="Client",N(O146),IFERROR(INDEX($T$6:$T$405,MATCH(B146,$A$6:$A$405,0))*IF(P146="",1,P146),"")))</f>
        <v/>
      </c>
      <c r="U146" s="15">
        <f>IF(OR(T146="",T146=0),"",Ouverture_min/T146)</f>
        <v/>
      </c>
      <c r="V146" s="15">
        <f>IF(OR(H146="",C146&lt;&gt;"Processus"),"",H146/MAX(1,N(Q146)))</f>
        <v/>
      </c>
      <c r="W146" s="16">
        <f>IF(AND(C146="Stock",N(T146)&gt;0),N(M146)/T146,"")</f>
        <v/>
      </c>
      <c r="X146" s="17">
        <f>IF(OR(V146="",U146=""),"",V146/(U146*IF(J146="",1,J146)))</f>
        <v/>
      </c>
      <c r="Y146" s="18">
        <f>IF(AND(V146&lt;&gt;"",U146&lt;&gt;""),IF(V146&gt;U146,"GOULOT",""),"")</f>
        <v/>
      </c>
      <c r="Z146" s="18">
        <f>IF(AND(J146&lt;&gt;"",C146="Processus"),IF(J146&lt;Seuil_TRS,"TRS BAS",""),"")</f>
        <v/>
      </c>
      <c r="AA146" s="18">
        <f>IF(AND(C146="Stock",N146&lt;&gt;""),IF(N(M146)&gt;N146,"SURSTOCK",""),"")</f>
        <v/>
      </c>
      <c r="AB146" s="18">
        <f>IF(A146="","",IF(COUNTIF($A$6:$A$405,A146)&gt;1,"ID EN DOUBLE",IF(AND(B146="",C146&lt;&gt;"Client"),"PAS DE SUIVANT",IF(AND(B146&lt;&gt;"",COUNTIF($A$6:$A$405,B146)=0),"SUIVANT INCONNU","OK"))))</f>
        <v/>
      </c>
    </row>
    <row r="147">
      <c r="A147" s="19" t="n"/>
      <c r="B147" s="20" t="n"/>
      <c r="C147" s="20" t="n"/>
      <c r="D147" s="20" t="n"/>
      <c r="E147" s="20" t="n"/>
      <c r="F147" s="20" t="n"/>
      <c r="G147" s="20" t="n"/>
      <c r="H147" s="20" t="n"/>
      <c r="I147" s="20" t="n"/>
      <c r="J147" s="21" t="n"/>
      <c r="K147" s="21" t="n"/>
      <c r="L147" s="20" t="n"/>
      <c r="M147" s="22" t="n"/>
      <c r="N147" s="22" t="n"/>
      <c r="O147" s="22" t="n"/>
      <c r="P147" s="20" t="n"/>
      <c r="Q147" s="20" t="n"/>
      <c r="R147" s="20" t="n"/>
      <c r="S147" s="20" t="n"/>
      <c r="T147" s="14">
        <f>IF(A147="","",IF(C147="Client",N(O147),IFERROR(INDEX($T$6:$T$405,MATCH(B147,$A$6:$A$405,0))*IF(P147="",1,P147),"")))</f>
        <v/>
      </c>
      <c r="U147" s="15">
        <f>IF(OR(T147="",T147=0),"",Ouverture_min/T147)</f>
        <v/>
      </c>
      <c r="V147" s="15">
        <f>IF(OR(H147="",C147&lt;&gt;"Processus"),"",H147/MAX(1,N(Q147)))</f>
        <v/>
      </c>
      <c r="W147" s="16">
        <f>IF(AND(C147="Stock",N(T147)&gt;0),N(M147)/T147,"")</f>
        <v/>
      </c>
      <c r="X147" s="17">
        <f>IF(OR(V147="",U147=""),"",V147/(U147*IF(J147="",1,J147)))</f>
        <v/>
      </c>
      <c r="Y147" s="18">
        <f>IF(AND(V147&lt;&gt;"",U147&lt;&gt;""),IF(V147&gt;U147,"GOULOT",""),"")</f>
        <v/>
      </c>
      <c r="Z147" s="18">
        <f>IF(AND(J147&lt;&gt;"",C147="Processus"),IF(J147&lt;Seuil_TRS,"TRS BAS",""),"")</f>
        <v/>
      </c>
      <c r="AA147" s="18">
        <f>IF(AND(C147="Stock",N147&lt;&gt;""),IF(N(M147)&gt;N147,"SURSTOCK",""),"")</f>
        <v/>
      </c>
      <c r="AB147" s="18">
        <f>IF(A147="","",IF(COUNTIF($A$6:$A$405,A147)&gt;1,"ID EN DOUBLE",IF(AND(B147="",C147&lt;&gt;"Client"),"PAS DE SUIVANT",IF(AND(B147&lt;&gt;"",COUNTIF($A$6:$A$405,B147)=0),"SUIVANT INCONNU","OK"))))</f>
        <v/>
      </c>
    </row>
    <row r="148">
      <c r="A148" s="10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2" t="n"/>
      <c r="K148" s="12" t="n"/>
      <c r="L148" s="11" t="n"/>
      <c r="M148" s="13" t="n"/>
      <c r="N148" s="13" t="n"/>
      <c r="O148" s="13" t="n"/>
      <c r="P148" s="11" t="n"/>
      <c r="Q148" s="11" t="n"/>
      <c r="R148" s="11" t="n"/>
      <c r="S148" s="11" t="n"/>
      <c r="T148" s="14">
        <f>IF(A148="","",IF(C148="Client",N(O148),IFERROR(INDEX($T$6:$T$405,MATCH(B148,$A$6:$A$405,0))*IF(P148="",1,P148),"")))</f>
        <v/>
      </c>
      <c r="U148" s="15">
        <f>IF(OR(T148="",T148=0),"",Ouverture_min/T148)</f>
        <v/>
      </c>
      <c r="V148" s="15">
        <f>IF(OR(H148="",C148&lt;&gt;"Processus"),"",H148/MAX(1,N(Q148)))</f>
        <v/>
      </c>
      <c r="W148" s="16">
        <f>IF(AND(C148="Stock",N(T148)&gt;0),N(M148)/T148,"")</f>
        <v/>
      </c>
      <c r="X148" s="17">
        <f>IF(OR(V148="",U148=""),"",V148/(U148*IF(J148="",1,J148)))</f>
        <v/>
      </c>
      <c r="Y148" s="18">
        <f>IF(AND(V148&lt;&gt;"",U148&lt;&gt;""),IF(V148&gt;U148,"GOULOT",""),"")</f>
        <v/>
      </c>
      <c r="Z148" s="18">
        <f>IF(AND(J148&lt;&gt;"",C148="Processus"),IF(J148&lt;Seuil_TRS,"TRS BAS",""),"")</f>
        <v/>
      </c>
      <c r="AA148" s="18">
        <f>IF(AND(C148="Stock",N148&lt;&gt;""),IF(N(M148)&gt;N148,"SURSTOCK",""),"")</f>
        <v/>
      </c>
      <c r="AB148" s="18">
        <f>IF(A148="","",IF(COUNTIF($A$6:$A$405,A148)&gt;1,"ID EN DOUBLE",IF(AND(B148="",C148&lt;&gt;"Client"),"PAS DE SUIVANT",IF(AND(B148&lt;&gt;"",COUNTIF($A$6:$A$405,B148)=0),"SUIVANT INCONNU","OK"))))</f>
        <v/>
      </c>
    </row>
    <row r="149">
      <c r="A149" s="19" t="n"/>
      <c r="B149" s="20" t="n"/>
      <c r="C149" s="20" t="n"/>
      <c r="D149" s="20" t="n"/>
      <c r="E149" s="20" t="n"/>
      <c r="F149" s="20" t="n"/>
      <c r="G149" s="20" t="n"/>
      <c r="H149" s="20" t="n"/>
      <c r="I149" s="20" t="n"/>
      <c r="J149" s="21" t="n"/>
      <c r="K149" s="21" t="n"/>
      <c r="L149" s="20" t="n"/>
      <c r="M149" s="22" t="n"/>
      <c r="N149" s="22" t="n"/>
      <c r="O149" s="22" t="n"/>
      <c r="P149" s="20" t="n"/>
      <c r="Q149" s="20" t="n"/>
      <c r="R149" s="20" t="n"/>
      <c r="S149" s="20" t="n"/>
      <c r="T149" s="14">
        <f>IF(A149="","",IF(C149="Client",N(O149),IFERROR(INDEX($T$6:$T$405,MATCH(B149,$A$6:$A$405,0))*IF(P149="",1,P149),"")))</f>
        <v/>
      </c>
      <c r="U149" s="15">
        <f>IF(OR(T149="",T149=0),"",Ouverture_min/T149)</f>
        <v/>
      </c>
      <c r="V149" s="15">
        <f>IF(OR(H149="",C149&lt;&gt;"Processus"),"",H149/MAX(1,N(Q149)))</f>
        <v/>
      </c>
      <c r="W149" s="16">
        <f>IF(AND(C149="Stock",N(T149)&gt;0),N(M149)/T149,"")</f>
        <v/>
      </c>
      <c r="X149" s="17">
        <f>IF(OR(V149="",U149=""),"",V149/(U149*IF(J149="",1,J149)))</f>
        <v/>
      </c>
      <c r="Y149" s="18">
        <f>IF(AND(V149&lt;&gt;"",U149&lt;&gt;""),IF(V149&gt;U149,"GOULOT",""),"")</f>
        <v/>
      </c>
      <c r="Z149" s="18">
        <f>IF(AND(J149&lt;&gt;"",C149="Processus"),IF(J149&lt;Seuil_TRS,"TRS BAS",""),"")</f>
        <v/>
      </c>
      <c r="AA149" s="18">
        <f>IF(AND(C149="Stock",N149&lt;&gt;""),IF(N(M149)&gt;N149,"SURSTOCK",""),"")</f>
        <v/>
      </c>
      <c r="AB149" s="18">
        <f>IF(A149="","",IF(COUNTIF($A$6:$A$405,A149)&gt;1,"ID EN DOUBLE",IF(AND(B149="",C149&lt;&gt;"Client"),"PAS DE SUIVANT",IF(AND(B149&lt;&gt;"",COUNTIF($A$6:$A$405,B149)=0),"SUIVANT INCONNU","OK"))))</f>
        <v/>
      </c>
    </row>
    <row r="150">
      <c r="A150" s="10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2" t="n"/>
      <c r="K150" s="12" t="n"/>
      <c r="L150" s="11" t="n"/>
      <c r="M150" s="13" t="n"/>
      <c r="N150" s="13" t="n"/>
      <c r="O150" s="13" t="n"/>
      <c r="P150" s="11" t="n"/>
      <c r="Q150" s="11" t="n"/>
      <c r="R150" s="11" t="n"/>
      <c r="S150" s="11" t="n"/>
      <c r="T150" s="14">
        <f>IF(A150="","",IF(C150="Client",N(O150),IFERROR(INDEX($T$6:$T$405,MATCH(B150,$A$6:$A$405,0))*IF(P150="",1,P150),"")))</f>
        <v/>
      </c>
      <c r="U150" s="15">
        <f>IF(OR(T150="",T150=0),"",Ouverture_min/T150)</f>
        <v/>
      </c>
      <c r="V150" s="15">
        <f>IF(OR(H150="",C150&lt;&gt;"Processus"),"",H150/MAX(1,N(Q150)))</f>
        <v/>
      </c>
      <c r="W150" s="16">
        <f>IF(AND(C150="Stock",N(T150)&gt;0),N(M150)/T150,"")</f>
        <v/>
      </c>
      <c r="X150" s="17">
        <f>IF(OR(V150="",U150=""),"",V150/(U150*IF(J150="",1,J150)))</f>
        <v/>
      </c>
      <c r="Y150" s="18">
        <f>IF(AND(V150&lt;&gt;"",U150&lt;&gt;""),IF(V150&gt;U150,"GOULOT",""),"")</f>
        <v/>
      </c>
      <c r="Z150" s="18">
        <f>IF(AND(J150&lt;&gt;"",C150="Processus"),IF(J150&lt;Seuil_TRS,"TRS BAS",""),"")</f>
        <v/>
      </c>
      <c r="AA150" s="18">
        <f>IF(AND(C150="Stock",N150&lt;&gt;""),IF(N(M150)&gt;N150,"SURSTOCK",""),"")</f>
        <v/>
      </c>
      <c r="AB150" s="18">
        <f>IF(A150="","",IF(COUNTIF($A$6:$A$405,A150)&gt;1,"ID EN DOUBLE",IF(AND(B150="",C150&lt;&gt;"Client"),"PAS DE SUIVANT",IF(AND(B150&lt;&gt;"",COUNTIF($A$6:$A$405,B150)=0),"SUIVANT INCONNU","OK"))))</f>
        <v/>
      </c>
    </row>
    <row r="151">
      <c r="A151" s="19" t="n"/>
      <c r="B151" s="20" t="n"/>
      <c r="C151" s="20" t="n"/>
      <c r="D151" s="20" t="n"/>
      <c r="E151" s="20" t="n"/>
      <c r="F151" s="20" t="n"/>
      <c r="G151" s="20" t="n"/>
      <c r="H151" s="20" t="n"/>
      <c r="I151" s="20" t="n"/>
      <c r="J151" s="21" t="n"/>
      <c r="K151" s="21" t="n"/>
      <c r="L151" s="20" t="n"/>
      <c r="M151" s="22" t="n"/>
      <c r="N151" s="22" t="n"/>
      <c r="O151" s="22" t="n"/>
      <c r="P151" s="20" t="n"/>
      <c r="Q151" s="20" t="n"/>
      <c r="R151" s="20" t="n"/>
      <c r="S151" s="20" t="n"/>
      <c r="T151" s="14">
        <f>IF(A151="","",IF(C151="Client",N(O151),IFERROR(INDEX($T$6:$T$405,MATCH(B151,$A$6:$A$405,0))*IF(P151="",1,P151),"")))</f>
        <v/>
      </c>
      <c r="U151" s="15">
        <f>IF(OR(T151="",T151=0),"",Ouverture_min/T151)</f>
        <v/>
      </c>
      <c r="V151" s="15">
        <f>IF(OR(H151="",C151&lt;&gt;"Processus"),"",H151/MAX(1,N(Q151)))</f>
        <v/>
      </c>
      <c r="W151" s="16">
        <f>IF(AND(C151="Stock",N(T151)&gt;0),N(M151)/T151,"")</f>
        <v/>
      </c>
      <c r="X151" s="17">
        <f>IF(OR(V151="",U151=""),"",V151/(U151*IF(J151="",1,J151)))</f>
        <v/>
      </c>
      <c r="Y151" s="18">
        <f>IF(AND(V151&lt;&gt;"",U151&lt;&gt;""),IF(V151&gt;U151,"GOULOT",""),"")</f>
        <v/>
      </c>
      <c r="Z151" s="18">
        <f>IF(AND(J151&lt;&gt;"",C151="Processus"),IF(J151&lt;Seuil_TRS,"TRS BAS",""),"")</f>
        <v/>
      </c>
      <c r="AA151" s="18">
        <f>IF(AND(C151="Stock",N151&lt;&gt;""),IF(N(M151)&gt;N151,"SURSTOCK",""),"")</f>
        <v/>
      </c>
      <c r="AB151" s="18">
        <f>IF(A151="","",IF(COUNTIF($A$6:$A$405,A151)&gt;1,"ID EN DOUBLE",IF(AND(B151="",C151&lt;&gt;"Client"),"PAS DE SUIVANT",IF(AND(B151&lt;&gt;"",COUNTIF($A$6:$A$405,B151)=0),"SUIVANT INCONNU","OK"))))</f>
        <v/>
      </c>
    </row>
    <row r="152">
      <c r="A152" s="10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2" t="n"/>
      <c r="K152" s="12" t="n"/>
      <c r="L152" s="11" t="n"/>
      <c r="M152" s="13" t="n"/>
      <c r="N152" s="13" t="n"/>
      <c r="O152" s="13" t="n"/>
      <c r="P152" s="11" t="n"/>
      <c r="Q152" s="11" t="n"/>
      <c r="R152" s="11" t="n"/>
      <c r="S152" s="11" t="n"/>
      <c r="T152" s="14">
        <f>IF(A152="","",IF(C152="Client",N(O152),IFERROR(INDEX($T$6:$T$405,MATCH(B152,$A$6:$A$405,0))*IF(P152="",1,P152),"")))</f>
        <v/>
      </c>
      <c r="U152" s="15">
        <f>IF(OR(T152="",T152=0),"",Ouverture_min/T152)</f>
        <v/>
      </c>
      <c r="V152" s="15">
        <f>IF(OR(H152="",C152&lt;&gt;"Processus"),"",H152/MAX(1,N(Q152)))</f>
        <v/>
      </c>
      <c r="W152" s="16">
        <f>IF(AND(C152="Stock",N(T152)&gt;0),N(M152)/T152,"")</f>
        <v/>
      </c>
      <c r="X152" s="17">
        <f>IF(OR(V152="",U152=""),"",V152/(U152*IF(J152="",1,J152)))</f>
        <v/>
      </c>
      <c r="Y152" s="18">
        <f>IF(AND(V152&lt;&gt;"",U152&lt;&gt;""),IF(V152&gt;U152,"GOULOT",""),"")</f>
        <v/>
      </c>
      <c r="Z152" s="18">
        <f>IF(AND(J152&lt;&gt;"",C152="Processus"),IF(J152&lt;Seuil_TRS,"TRS BAS",""),"")</f>
        <v/>
      </c>
      <c r="AA152" s="18">
        <f>IF(AND(C152="Stock",N152&lt;&gt;""),IF(N(M152)&gt;N152,"SURSTOCK",""),"")</f>
        <v/>
      </c>
      <c r="AB152" s="18">
        <f>IF(A152="","",IF(COUNTIF($A$6:$A$405,A152)&gt;1,"ID EN DOUBLE",IF(AND(B152="",C152&lt;&gt;"Client"),"PAS DE SUIVANT",IF(AND(B152&lt;&gt;"",COUNTIF($A$6:$A$405,B152)=0),"SUIVANT INCONNU","OK"))))</f>
        <v/>
      </c>
    </row>
    <row r="153">
      <c r="A153" s="19" t="n"/>
      <c r="B153" s="20" t="n"/>
      <c r="C153" s="20" t="n"/>
      <c r="D153" s="20" t="n"/>
      <c r="E153" s="20" t="n"/>
      <c r="F153" s="20" t="n"/>
      <c r="G153" s="20" t="n"/>
      <c r="H153" s="20" t="n"/>
      <c r="I153" s="20" t="n"/>
      <c r="J153" s="21" t="n"/>
      <c r="K153" s="21" t="n"/>
      <c r="L153" s="20" t="n"/>
      <c r="M153" s="22" t="n"/>
      <c r="N153" s="22" t="n"/>
      <c r="O153" s="22" t="n"/>
      <c r="P153" s="20" t="n"/>
      <c r="Q153" s="20" t="n"/>
      <c r="R153" s="20" t="n"/>
      <c r="S153" s="20" t="n"/>
      <c r="T153" s="14">
        <f>IF(A153="","",IF(C153="Client",N(O153),IFERROR(INDEX($T$6:$T$405,MATCH(B153,$A$6:$A$405,0))*IF(P153="",1,P153),"")))</f>
        <v/>
      </c>
      <c r="U153" s="15">
        <f>IF(OR(T153="",T153=0),"",Ouverture_min/T153)</f>
        <v/>
      </c>
      <c r="V153" s="15">
        <f>IF(OR(H153="",C153&lt;&gt;"Processus"),"",H153/MAX(1,N(Q153)))</f>
        <v/>
      </c>
      <c r="W153" s="16">
        <f>IF(AND(C153="Stock",N(T153)&gt;0),N(M153)/T153,"")</f>
        <v/>
      </c>
      <c r="X153" s="17">
        <f>IF(OR(V153="",U153=""),"",V153/(U153*IF(J153="",1,J153)))</f>
        <v/>
      </c>
      <c r="Y153" s="18">
        <f>IF(AND(V153&lt;&gt;"",U153&lt;&gt;""),IF(V153&gt;U153,"GOULOT",""),"")</f>
        <v/>
      </c>
      <c r="Z153" s="18">
        <f>IF(AND(J153&lt;&gt;"",C153="Processus"),IF(J153&lt;Seuil_TRS,"TRS BAS",""),"")</f>
        <v/>
      </c>
      <c r="AA153" s="18">
        <f>IF(AND(C153="Stock",N153&lt;&gt;""),IF(N(M153)&gt;N153,"SURSTOCK",""),"")</f>
        <v/>
      </c>
      <c r="AB153" s="18">
        <f>IF(A153="","",IF(COUNTIF($A$6:$A$405,A153)&gt;1,"ID EN DOUBLE",IF(AND(B153="",C153&lt;&gt;"Client"),"PAS DE SUIVANT",IF(AND(B153&lt;&gt;"",COUNTIF($A$6:$A$405,B153)=0),"SUIVANT INCONNU","OK"))))</f>
        <v/>
      </c>
    </row>
    <row r="154">
      <c r="A154" s="10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2" t="n"/>
      <c r="K154" s="12" t="n"/>
      <c r="L154" s="11" t="n"/>
      <c r="M154" s="13" t="n"/>
      <c r="N154" s="13" t="n"/>
      <c r="O154" s="13" t="n"/>
      <c r="P154" s="11" t="n"/>
      <c r="Q154" s="11" t="n"/>
      <c r="R154" s="11" t="n"/>
      <c r="S154" s="11" t="n"/>
      <c r="T154" s="14">
        <f>IF(A154="","",IF(C154="Client",N(O154),IFERROR(INDEX($T$6:$T$405,MATCH(B154,$A$6:$A$405,0))*IF(P154="",1,P154),"")))</f>
        <v/>
      </c>
      <c r="U154" s="15">
        <f>IF(OR(T154="",T154=0),"",Ouverture_min/T154)</f>
        <v/>
      </c>
      <c r="V154" s="15">
        <f>IF(OR(H154="",C154&lt;&gt;"Processus"),"",H154/MAX(1,N(Q154)))</f>
        <v/>
      </c>
      <c r="W154" s="16">
        <f>IF(AND(C154="Stock",N(T154)&gt;0),N(M154)/T154,"")</f>
        <v/>
      </c>
      <c r="X154" s="17">
        <f>IF(OR(V154="",U154=""),"",V154/(U154*IF(J154="",1,J154)))</f>
        <v/>
      </c>
      <c r="Y154" s="18">
        <f>IF(AND(V154&lt;&gt;"",U154&lt;&gt;""),IF(V154&gt;U154,"GOULOT",""),"")</f>
        <v/>
      </c>
      <c r="Z154" s="18">
        <f>IF(AND(J154&lt;&gt;"",C154="Processus"),IF(J154&lt;Seuil_TRS,"TRS BAS",""),"")</f>
        <v/>
      </c>
      <c r="AA154" s="18">
        <f>IF(AND(C154="Stock",N154&lt;&gt;""),IF(N(M154)&gt;N154,"SURSTOCK",""),"")</f>
        <v/>
      </c>
      <c r="AB154" s="18">
        <f>IF(A154="","",IF(COUNTIF($A$6:$A$405,A154)&gt;1,"ID EN DOUBLE",IF(AND(B154="",C154&lt;&gt;"Client"),"PAS DE SUIVANT",IF(AND(B154&lt;&gt;"",COUNTIF($A$6:$A$405,B154)=0),"SUIVANT INCONNU","OK"))))</f>
        <v/>
      </c>
    </row>
    <row r="155">
      <c r="A155" s="19" t="n"/>
      <c r="B155" s="20" t="n"/>
      <c r="C155" s="20" t="n"/>
      <c r="D155" s="20" t="n"/>
      <c r="E155" s="20" t="n"/>
      <c r="F155" s="20" t="n"/>
      <c r="G155" s="20" t="n"/>
      <c r="H155" s="20" t="n"/>
      <c r="I155" s="20" t="n"/>
      <c r="J155" s="21" t="n"/>
      <c r="K155" s="21" t="n"/>
      <c r="L155" s="20" t="n"/>
      <c r="M155" s="22" t="n"/>
      <c r="N155" s="22" t="n"/>
      <c r="O155" s="22" t="n"/>
      <c r="P155" s="20" t="n"/>
      <c r="Q155" s="20" t="n"/>
      <c r="R155" s="20" t="n"/>
      <c r="S155" s="20" t="n"/>
      <c r="T155" s="14">
        <f>IF(A155="","",IF(C155="Client",N(O155),IFERROR(INDEX($T$6:$T$405,MATCH(B155,$A$6:$A$405,0))*IF(P155="",1,P155),"")))</f>
        <v/>
      </c>
      <c r="U155" s="15">
        <f>IF(OR(T155="",T155=0),"",Ouverture_min/T155)</f>
        <v/>
      </c>
      <c r="V155" s="15">
        <f>IF(OR(H155="",C155&lt;&gt;"Processus"),"",H155/MAX(1,N(Q155)))</f>
        <v/>
      </c>
      <c r="W155" s="16">
        <f>IF(AND(C155="Stock",N(T155)&gt;0),N(M155)/T155,"")</f>
        <v/>
      </c>
      <c r="X155" s="17">
        <f>IF(OR(V155="",U155=""),"",V155/(U155*IF(J155="",1,J155)))</f>
        <v/>
      </c>
      <c r="Y155" s="18">
        <f>IF(AND(V155&lt;&gt;"",U155&lt;&gt;""),IF(V155&gt;U155,"GOULOT",""),"")</f>
        <v/>
      </c>
      <c r="Z155" s="18">
        <f>IF(AND(J155&lt;&gt;"",C155="Processus"),IF(J155&lt;Seuil_TRS,"TRS BAS",""),"")</f>
        <v/>
      </c>
      <c r="AA155" s="18">
        <f>IF(AND(C155="Stock",N155&lt;&gt;""),IF(N(M155)&gt;N155,"SURSTOCK",""),"")</f>
        <v/>
      </c>
      <c r="AB155" s="18">
        <f>IF(A155="","",IF(COUNTIF($A$6:$A$405,A155)&gt;1,"ID EN DOUBLE",IF(AND(B155="",C155&lt;&gt;"Client"),"PAS DE SUIVANT",IF(AND(B155&lt;&gt;"",COUNTIF($A$6:$A$405,B155)=0),"SUIVANT INCONNU","OK"))))</f>
        <v/>
      </c>
    </row>
    <row r="156">
      <c r="A156" s="10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2" t="n"/>
      <c r="K156" s="12" t="n"/>
      <c r="L156" s="11" t="n"/>
      <c r="M156" s="13" t="n"/>
      <c r="N156" s="13" t="n"/>
      <c r="O156" s="13" t="n"/>
      <c r="P156" s="11" t="n"/>
      <c r="Q156" s="11" t="n"/>
      <c r="R156" s="11" t="n"/>
      <c r="S156" s="11" t="n"/>
      <c r="T156" s="14">
        <f>IF(A156="","",IF(C156="Client",N(O156),IFERROR(INDEX($T$6:$T$405,MATCH(B156,$A$6:$A$405,0))*IF(P156="",1,P156),"")))</f>
        <v/>
      </c>
      <c r="U156" s="15">
        <f>IF(OR(T156="",T156=0),"",Ouverture_min/T156)</f>
        <v/>
      </c>
      <c r="V156" s="15">
        <f>IF(OR(H156="",C156&lt;&gt;"Processus"),"",H156/MAX(1,N(Q156)))</f>
        <v/>
      </c>
      <c r="W156" s="16">
        <f>IF(AND(C156="Stock",N(T156)&gt;0),N(M156)/T156,"")</f>
        <v/>
      </c>
      <c r="X156" s="17">
        <f>IF(OR(V156="",U156=""),"",V156/(U156*IF(J156="",1,J156)))</f>
        <v/>
      </c>
      <c r="Y156" s="18">
        <f>IF(AND(V156&lt;&gt;"",U156&lt;&gt;""),IF(V156&gt;U156,"GOULOT",""),"")</f>
        <v/>
      </c>
      <c r="Z156" s="18">
        <f>IF(AND(J156&lt;&gt;"",C156="Processus"),IF(J156&lt;Seuil_TRS,"TRS BAS",""),"")</f>
        <v/>
      </c>
      <c r="AA156" s="18">
        <f>IF(AND(C156="Stock",N156&lt;&gt;""),IF(N(M156)&gt;N156,"SURSTOCK",""),"")</f>
        <v/>
      </c>
      <c r="AB156" s="18">
        <f>IF(A156="","",IF(COUNTIF($A$6:$A$405,A156)&gt;1,"ID EN DOUBLE",IF(AND(B156="",C156&lt;&gt;"Client"),"PAS DE SUIVANT",IF(AND(B156&lt;&gt;"",COUNTIF($A$6:$A$405,B156)=0),"SUIVANT INCONNU","OK"))))</f>
        <v/>
      </c>
    </row>
    <row r="157">
      <c r="A157" s="19" t="n"/>
      <c r="B157" s="20" t="n"/>
      <c r="C157" s="20" t="n"/>
      <c r="D157" s="20" t="n"/>
      <c r="E157" s="20" t="n"/>
      <c r="F157" s="20" t="n"/>
      <c r="G157" s="20" t="n"/>
      <c r="H157" s="20" t="n"/>
      <c r="I157" s="20" t="n"/>
      <c r="J157" s="21" t="n"/>
      <c r="K157" s="21" t="n"/>
      <c r="L157" s="20" t="n"/>
      <c r="M157" s="22" t="n"/>
      <c r="N157" s="22" t="n"/>
      <c r="O157" s="22" t="n"/>
      <c r="P157" s="20" t="n"/>
      <c r="Q157" s="20" t="n"/>
      <c r="R157" s="20" t="n"/>
      <c r="S157" s="20" t="n"/>
      <c r="T157" s="14">
        <f>IF(A157="","",IF(C157="Client",N(O157),IFERROR(INDEX($T$6:$T$405,MATCH(B157,$A$6:$A$405,0))*IF(P157="",1,P157),"")))</f>
        <v/>
      </c>
      <c r="U157" s="15">
        <f>IF(OR(T157="",T157=0),"",Ouverture_min/T157)</f>
        <v/>
      </c>
      <c r="V157" s="15">
        <f>IF(OR(H157="",C157&lt;&gt;"Processus"),"",H157/MAX(1,N(Q157)))</f>
        <v/>
      </c>
      <c r="W157" s="16">
        <f>IF(AND(C157="Stock",N(T157)&gt;0),N(M157)/T157,"")</f>
        <v/>
      </c>
      <c r="X157" s="17">
        <f>IF(OR(V157="",U157=""),"",V157/(U157*IF(J157="",1,J157)))</f>
        <v/>
      </c>
      <c r="Y157" s="18">
        <f>IF(AND(V157&lt;&gt;"",U157&lt;&gt;""),IF(V157&gt;U157,"GOULOT",""),"")</f>
        <v/>
      </c>
      <c r="Z157" s="18">
        <f>IF(AND(J157&lt;&gt;"",C157="Processus"),IF(J157&lt;Seuil_TRS,"TRS BAS",""),"")</f>
        <v/>
      </c>
      <c r="AA157" s="18">
        <f>IF(AND(C157="Stock",N157&lt;&gt;""),IF(N(M157)&gt;N157,"SURSTOCK",""),"")</f>
        <v/>
      </c>
      <c r="AB157" s="18">
        <f>IF(A157="","",IF(COUNTIF($A$6:$A$405,A157)&gt;1,"ID EN DOUBLE",IF(AND(B157="",C157&lt;&gt;"Client"),"PAS DE SUIVANT",IF(AND(B157&lt;&gt;"",COUNTIF($A$6:$A$405,B157)=0),"SUIVANT INCONNU","OK"))))</f>
        <v/>
      </c>
    </row>
    <row r="158">
      <c r="A158" s="10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2" t="n"/>
      <c r="K158" s="12" t="n"/>
      <c r="L158" s="11" t="n"/>
      <c r="M158" s="13" t="n"/>
      <c r="N158" s="13" t="n"/>
      <c r="O158" s="13" t="n"/>
      <c r="P158" s="11" t="n"/>
      <c r="Q158" s="11" t="n"/>
      <c r="R158" s="11" t="n"/>
      <c r="S158" s="11" t="n"/>
      <c r="T158" s="14">
        <f>IF(A158="","",IF(C158="Client",N(O158),IFERROR(INDEX($T$6:$T$405,MATCH(B158,$A$6:$A$405,0))*IF(P158="",1,P158),"")))</f>
        <v/>
      </c>
      <c r="U158" s="15">
        <f>IF(OR(T158="",T158=0),"",Ouverture_min/T158)</f>
        <v/>
      </c>
      <c r="V158" s="15">
        <f>IF(OR(H158="",C158&lt;&gt;"Processus"),"",H158/MAX(1,N(Q158)))</f>
        <v/>
      </c>
      <c r="W158" s="16">
        <f>IF(AND(C158="Stock",N(T158)&gt;0),N(M158)/T158,"")</f>
        <v/>
      </c>
      <c r="X158" s="17">
        <f>IF(OR(V158="",U158=""),"",V158/(U158*IF(J158="",1,J158)))</f>
        <v/>
      </c>
      <c r="Y158" s="18">
        <f>IF(AND(V158&lt;&gt;"",U158&lt;&gt;""),IF(V158&gt;U158,"GOULOT",""),"")</f>
        <v/>
      </c>
      <c r="Z158" s="18">
        <f>IF(AND(J158&lt;&gt;"",C158="Processus"),IF(J158&lt;Seuil_TRS,"TRS BAS",""),"")</f>
        <v/>
      </c>
      <c r="AA158" s="18">
        <f>IF(AND(C158="Stock",N158&lt;&gt;""),IF(N(M158)&gt;N158,"SURSTOCK",""),"")</f>
        <v/>
      </c>
      <c r="AB158" s="18">
        <f>IF(A158="","",IF(COUNTIF($A$6:$A$405,A158)&gt;1,"ID EN DOUBLE",IF(AND(B158="",C158&lt;&gt;"Client"),"PAS DE SUIVANT",IF(AND(B158&lt;&gt;"",COUNTIF($A$6:$A$405,B158)=0),"SUIVANT INCONNU","OK"))))</f>
        <v/>
      </c>
    </row>
    <row r="159">
      <c r="A159" s="19" t="n"/>
      <c r="B159" s="20" t="n"/>
      <c r="C159" s="20" t="n"/>
      <c r="D159" s="20" t="n"/>
      <c r="E159" s="20" t="n"/>
      <c r="F159" s="20" t="n"/>
      <c r="G159" s="20" t="n"/>
      <c r="H159" s="20" t="n"/>
      <c r="I159" s="20" t="n"/>
      <c r="J159" s="21" t="n"/>
      <c r="K159" s="21" t="n"/>
      <c r="L159" s="20" t="n"/>
      <c r="M159" s="22" t="n"/>
      <c r="N159" s="22" t="n"/>
      <c r="O159" s="22" t="n"/>
      <c r="P159" s="20" t="n"/>
      <c r="Q159" s="20" t="n"/>
      <c r="R159" s="20" t="n"/>
      <c r="S159" s="20" t="n"/>
      <c r="T159" s="14">
        <f>IF(A159="","",IF(C159="Client",N(O159),IFERROR(INDEX($T$6:$T$405,MATCH(B159,$A$6:$A$405,0))*IF(P159="",1,P159),"")))</f>
        <v/>
      </c>
      <c r="U159" s="15">
        <f>IF(OR(T159="",T159=0),"",Ouverture_min/T159)</f>
        <v/>
      </c>
      <c r="V159" s="15">
        <f>IF(OR(H159="",C159&lt;&gt;"Processus"),"",H159/MAX(1,N(Q159)))</f>
        <v/>
      </c>
      <c r="W159" s="16">
        <f>IF(AND(C159="Stock",N(T159)&gt;0),N(M159)/T159,"")</f>
        <v/>
      </c>
      <c r="X159" s="17">
        <f>IF(OR(V159="",U159=""),"",V159/(U159*IF(J159="",1,J159)))</f>
        <v/>
      </c>
      <c r="Y159" s="18">
        <f>IF(AND(V159&lt;&gt;"",U159&lt;&gt;""),IF(V159&gt;U159,"GOULOT",""),"")</f>
        <v/>
      </c>
      <c r="Z159" s="18">
        <f>IF(AND(J159&lt;&gt;"",C159="Processus"),IF(J159&lt;Seuil_TRS,"TRS BAS",""),"")</f>
        <v/>
      </c>
      <c r="AA159" s="18">
        <f>IF(AND(C159="Stock",N159&lt;&gt;""),IF(N(M159)&gt;N159,"SURSTOCK",""),"")</f>
        <v/>
      </c>
      <c r="AB159" s="18">
        <f>IF(A159="","",IF(COUNTIF($A$6:$A$405,A159)&gt;1,"ID EN DOUBLE",IF(AND(B159="",C159&lt;&gt;"Client"),"PAS DE SUIVANT",IF(AND(B159&lt;&gt;"",COUNTIF($A$6:$A$405,B159)=0),"SUIVANT INCONNU","OK"))))</f>
        <v/>
      </c>
    </row>
    <row r="160">
      <c r="A160" s="10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2" t="n"/>
      <c r="K160" s="12" t="n"/>
      <c r="L160" s="11" t="n"/>
      <c r="M160" s="13" t="n"/>
      <c r="N160" s="13" t="n"/>
      <c r="O160" s="13" t="n"/>
      <c r="P160" s="11" t="n"/>
      <c r="Q160" s="11" t="n"/>
      <c r="R160" s="11" t="n"/>
      <c r="S160" s="11" t="n"/>
      <c r="T160" s="14">
        <f>IF(A160="","",IF(C160="Client",N(O160),IFERROR(INDEX($T$6:$T$405,MATCH(B160,$A$6:$A$405,0))*IF(P160="",1,P160),"")))</f>
        <v/>
      </c>
      <c r="U160" s="15">
        <f>IF(OR(T160="",T160=0),"",Ouverture_min/T160)</f>
        <v/>
      </c>
      <c r="V160" s="15">
        <f>IF(OR(H160="",C160&lt;&gt;"Processus"),"",H160/MAX(1,N(Q160)))</f>
        <v/>
      </c>
      <c r="W160" s="16">
        <f>IF(AND(C160="Stock",N(T160)&gt;0),N(M160)/T160,"")</f>
        <v/>
      </c>
      <c r="X160" s="17">
        <f>IF(OR(V160="",U160=""),"",V160/(U160*IF(J160="",1,J160)))</f>
        <v/>
      </c>
      <c r="Y160" s="18">
        <f>IF(AND(V160&lt;&gt;"",U160&lt;&gt;""),IF(V160&gt;U160,"GOULOT",""),"")</f>
        <v/>
      </c>
      <c r="Z160" s="18">
        <f>IF(AND(J160&lt;&gt;"",C160="Processus"),IF(J160&lt;Seuil_TRS,"TRS BAS",""),"")</f>
        <v/>
      </c>
      <c r="AA160" s="18">
        <f>IF(AND(C160="Stock",N160&lt;&gt;""),IF(N(M160)&gt;N160,"SURSTOCK",""),"")</f>
        <v/>
      </c>
      <c r="AB160" s="18">
        <f>IF(A160="","",IF(COUNTIF($A$6:$A$405,A160)&gt;1,"ID EN DOUBLE",IF(AND(B160="",C160&lt;&gt;"Client"),"PAS DE SUIVANT",IF(AND(B160&lt;&gt;"",COUNTIF($A$6:$A$405,B160)=0),"SUIVANT INCONNU","OK"))))</f>
        <v/>
      </c>
    </row>
    <row r="161">
      <c r="A161" s="19" t="n"/>
      <c r="B161" s="20" t="n"/>
      <c r="C161" s="20" t="n"/>
      <c r="D161" s="20" t="n"/>
      <c r="E161" s="20" t="n"/>
      <c r="F161" s="20" t="n"/>
      <c r="G161" s="20" t="n"/>
      <c r="H161" s="20" t="n"/>
      <c r="I161" s="20" t="n"/>
      <c r="J161" s="21" t="n"/>
      <c r="K161" s="21" t="n"/>
      <c r="L161" s="20" t="n"/>
      <c r="M161" s="22" t="n"/>
      <c r="N161" s="22" t="n"/>
      <c r="O161" s="22" t="n"/>
      <c r="P161" s="20" t="n"/>
      <c r="Q161" s="20" t="n"/>
      <c r="R161" s="20" t="n"/>
      <c r="S161" s="20" t="n"/>
      <c r="T161" s="14">
        <f>IF(A161="","",IF(C161="Client",N(O161),IFERROR(INDEX($T$6:$T$405,MATCH(B161,$A$6:$A$405,0))*IF(P161="",1,P161),"")))</f>
        <v/>
      </c>
      <c r="U161" s="15">
        <f>IF(OR(T161="",T161=0),"",Ouverture_min/T161)</f>
        <v/>
      </c>
      <c r="V161" s="15">
        <f>IF(OR(H161="",C161&lt;&gt;"Processus"),"",H161/MAX(1,N(Q161)))</f>
        <v/>
      </c>
      <c r="W161" s="16">
        <f>IF(AND(C161="Stock",N(T161)&gt;0),N(M161)/T161,"")</f>
        <v/>
      </c>
      <c r="X161" s="17">
        <f>IF(OR(V161="",U161=""),"",V161/(U161*IF(J161="",1,J161)))</f>
        <v/>
      </c>
      <c r="Y161" s="18">
        <f>IF(AND(V161&lt;&gt;"",U161&lt;&gt;""),IF(V161&gt;U161,"GOULOT",""),"")</f>
        <v/>
      </c>
      <c r="Z161" s="18">
        <f>IF(AND(J161&lt;&gt;"",C161="Processus"),IF(J161&lt;Seuil_TRS,"TRS BAS",""),"")</f>
        <v/>
      </c>
      <c r="AA161" s="18">
        <f>IF(AND(C161="Stock",N161&lt;&gt;""),IF(N(M161)&gt;N161,"SURSTOCK",""),"")</f>
        <v/>
      </c>
      <c r="AB161" s="18">
        <f>IF(A161="","",IF(COUNTIF($A$6:$A$405,A161)&gt;1,"ID EN DOUBLE",IF(AND(B161="",C161&lt;&gt;"Client"),"PAS DE SUIVANT",IF(AND(B161&lt;&gt;"",COUNTIF($A$6:$A$405,B161)=0),"SUIVANT INCONNU","OK"))))</f>
        <v/>
      </c>
    </row>
    <row r="162">
      <c r="A162" s="10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2" t="n"/>
      <c r="K162" s="12" t="n"/>
      <c r="L162" s="11" t="n"/>
      <c r="M162" s="13" t="n"/>
      <c r="N162" s="13" t="n"/>
      <c r="O162" s="13" t="n"/>
      <c r="P162" s="11" t="n"/>
      <c r="Q162" s="11" t="n"/>
      <c r="R162" s="11" t="n"/>
      <c r="S162" s="11" t="n"/>
      <c r="T162" s="14">
        <f>IF(A162="","",IF(C162="Client",N(O162),IFERROR(INDEX($T$6:$T$405,MATCH(B162,$A$6:$A$405,0))*IF(P162="",1,P162),"")))</f>
        <v/>
      </c>
      <c r="U162" s="15">
        <f>IF(OR(T162="",T162=0),"",Ouverture_min/T162)</f>
        <v/>
      </c>
      <c r="V162" s="15">
        <f>IF(OR(H162="",C162&lt;&gt;"Processus"),"",H162/MAX(1,N(Q162)))</f>
        <v/>
      </c>
      <c r="W162" s="16">
        <f>IF(AND(C162="Stock",N(T162)&gt;0),N(M162)/T162,"")</f>
        <v/>
      </c>
      <c r="X162" s="17">
        <f>IF(OR(V162="",U162=""),"",V162/(U162*IF(J162="",1,J162)))</f>
        <v/>
      </c>
      <c r="Y162" s="18">
        <f>IF(AND(V162&lt;&gt;"",U162&lt;&gt;""),IF(V162&gt;U162,"GOULOT",""),"")</f>
        <v/>
      </c>
      <c r="Z162" s="18">
        <f>IF(AND(J162&lt;&gt;"",C162="Processus"),IF(J162&lt;Seuil_TRS,"TRS BAS",""),"")</f>
        <v/>
      </c>
      <c r="AA162" s="18">
        <f>IF(AND(C162="Stock",N162&lt;&gt;""),IF(N(M162)&gt;N162,"SURSTOCK",""),"")</f>
        <v/>
      </c>
      <c r="AB162" s="18">
        <f>IF(A162="","",IF(COUNTIF($A$6:$A$405,A162)&gt;1,"ID EN DOUBLE",IF(AND(B162="",C162&lt;&gt;"Client"),"PAS DE SUIVANT",IF(AND(B162&lt;&gt;"",COUNTIF($A$6:$A$405,B162)=0),"SUIVANT INCONNU","OK"))))</f>
        <v/>
      </c>
    </row>
    <row r="163">
      <c r="A163" s="19" t="n"/>
      <c r="B163" s="20" t="n"/>
      <c r="C163" s="20" t="n"/>
      <c r="D163" s="20" t="n"/>
      <c r="E163" s="20" t="n"/>
      <c r="F163" s="20" t="n"/>
      <c r="G163" s="20" t="n"/>
      <c r="H163" s="20" t="n"/>
      <c r="I163" s="20" t="n"/>
      <c r="J163" s="21" t="n"/>
      <c r="K163" s="21" t="n"/>
      <c r="L163" s="20" t="n"/>
      <c r="M163" s="22" t="n"/>
      <c r="N163" s="22" t="n"/>
      <c r="O163" s="22" t="n"/>
      <c r="P163" s="20" t="n"/>
      <c r="Q163" s="20" t="n"/>
      <c r="R163" s="20" t="n"/>
      <c r="S163" s="20" t="n"/>
      <c r="T163" s="14">
        <f>IF(A163="","",IF(C163="Client",N(O163),IFERROR(INDEX($T$6:$T$405,MATCH(B163,$A$6:$A$405,0))*IF(P163="",1,P163),"")))</f>
        <v/>
      </c>
      <c r="U163" s="15">
        <f>IF(OR(T163="",T163=0),"",Ouverture_min/T163)</f>
        <v/>
      </c>
      <c r="V163" s="15">
        <f>IF(OR(H163="",C163&lt;&gt;"Processus"),"",H163/MAX(1,N(Q163)))</f>
        <v/>
      </c>
      <c r="W163" s="16">
        <f>IF(AND(C163="Stock",N(T163)&gt;0),N(M163)/T163,"")</f>
        <v/>
      </c>
      <c r="X163" s="17">
        <f>IF(OR(V163="",U163=""),"",V163/(U163*IF(J163="",1,J163)))</f>
        <v/>
      </c>
      <c r="Y163" s="18">
        <f>IF(AND(V163&lt;&gt;"",U163&lt;&gt;""),IF(V163&gt;U163,"GOULOT",""),"")</f>
        <v/>
      </c>
      <c r="Z163" s="18">
        <f>IF(AND(J163&lt;&gt;"",C163="Processus"),IF(J163&lt;Seuil_TRS,"TRS BAS",""),"")</f>
        <v/>
      </c>
      <c r="AA163" s="18">
        <f>IF(AND(C163="Stock",N163&lt;&gt;""),IF(N(M163)&gt;N163,"SURSTOCK",""),"")</f>
        <v/>
      </c>
      <c r="AB163" s="18">
        <f>IF(A163="","",IF(COUNTIF($A$6:$A$405,A163)&gt;1,"ID EN DOUBLE",IF(AND(B163="",C163&lt;&gt;"Client"),"PAS DE SUIVANT",IF(AND(B163&lt;&gt;"",COUNTIF($A$6:$A$405,B163)=0),"SUIVANT INCONNU","OK"))))</f>
        <v/>
      </c>
    </row>
    <row r="164">
      <c r="A164" s="10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2" t="n"/>
      <c r="K164" s="12" t="n"/>
      <c r="L164" s="11" t="n"/>
      <c r="M164" s="13" t="n"/>
      <c r="N164" s="13" t="n"/>
      <c r="O164" s="13" t="n"/>
      <c r="P164" s="11" t="n"/>
      <c r="Q164" s="11" t="n"/>
      <c r="R164" s="11" t="n"/>
      <c r="S164" s="11" t="n"/>
      <c r="T164" s="14">
        <f>IF(A164="","",IF(C164="Client",N(O164),IFERROR(INDEX($T$6:$T$405,MATCH(B164,$A$6:$A$405,0))*IF(P164="",1,P164),"")))</f>
        <v/>
      </c>
      <c r="U164" s="15">
        <f>IF(OR(T164="",T164=0),"",Ouverture_min/T164)</f>
        <v/>
      </c>
      <c r="V164" s="15">
        <f>IF(OR(H164="",C164&lt;&gt;"Processus"),"",H164/MAX(1,N(Q164)))</f>
        <v/>
      </c>
      <c r="W164" s="16">
        <f>IF(AND(C164="Stock",N(T164)&gt;0),N(M164)/T164,"")</f>
        <v/>
      </c>
      <c r="X164" s="17">
        <f>IF(OR(V164="",U164=""),"",V164/(U164*IF(J164="",1,J164)))</f>
        <v/>
      </c>
      <c r="Y164" s="18">
        <f>IF(AND(V164&lt;&gt;"",U164&lt;&gt;""),IF(V164&gt;U164,"GOULOT",""),"")</f>
        <v/>
      </c>
      <c r="Z164" s="18">
        <f>IF(AND(J164&lt;&gt;"",C164="Processus"),IF(J164&lt;Seuil_TRS,"TRS BAS",""),"")</f>
        <v/>
      </c>
      <c r="AA164" s="18">
        <f>IF(AND(C164="Stock",N164&lt;&gt;""),IF(N(M164)&gt;N164,"SURSTOCK",""),"")</f>
        <v/>
      </c>
      <c r="AB164" s="18">
        <f>IF(A164="","",IF(COUNTIF($A$6:$A$405,A164)&gt;1,"ID EN DOUBLE",IF(AND(B164="",C164&lt;&gt;"Client"),"PAS DE SUIVANT",IF(AND(B164&lt;&gt;"",COUNTIF($A$6:$A$405,B164)=0),"SUIVANT INCONNU","OK"))))</f>
        <v/>
      </c>
    </row>
    <row r="165">
      <c r="A165" s="19" t="n"/>
      <c r="B165" s="20" t="n"/>
      <c r="C165" s="20" t="n"/>
      <c r="D165" s="20" t="n"/>
      <c r="E165" s="20" t="n"/>
      <c r="F165" s="20" t="n"/>
      <c r="G165" s="20" t="n"/>
      <c r="H165" s="20" t="n"/>
      <c r="I165" s="20" t="n"/>
      <c r="J165" s="21" t="n"/>
      <c r="K165" s="21" t="n"/>
      <c r="L165" s="20" t="n"/>
      <c r="M165" s="22" t="n"/>
      <c r="N165" s="22" t="n"/>
      <c r="O165" s="22" t="n"/>
      <c r="P165" s="20" t="n"/>
      <c r="Q165" s="20" t="n"/>
      <c r="R165" s="20" t="n"/>
      <c r="S165" s="20" t="n"/>
      <c r="T165" s="14">
        <f>IF(A165="","",IF(C165="Client",N(O165),IFERROR(INDEX($T$6:$T$405,MATCH(B165,$A$6:$A$405,0))*IF(P165="",1,P165),"")))</f>
        <v/>
      </c>
      <c r="U165" s="15">
        <f>IF(OR(T165="",T165=0),"",Ouverture_min/T165)</f>
        <v/>
      </c>
      <c r="V165" s="15">
        <f>IF(OR(H165="",C165&lt;&gt;"Processus"),"",H165/MAX(1,N(Q165)))</f>
        <v/>
      </c>
      <c r="W165" s="16">
        <f>IF(AND(C165="Stock",N(T165)&gt;0),N(M165)/T165,"")</f>
        <v/>
      </c>
      <c r="X165" s="17">
        <f>IF(OR(V165="",U165=""),"",V165/(U165*IF(J165="",1,J165)))</f>
        <v/>
      </c>
      <c r="Y165" s="18">
        <f>IF(AND(V165&lt;&gt;"",U165&lt;&gt;""),IF(V165&gt;U165,"GOULOT",""),"")</f>
        <v/>
      </c>
      <c r="Z165" s="18">
        <f>IF(AND(J165&lt;&gt;"",C165="Processus"),IF(J165&lt;Seuil_TRS,"TRS BAS",""),"")</f>
        <v/>
      </c>
      <c r="AA165" s="18">
        <f>IF(AND(C165="Stock",N165&lt;&gt;""),IF(N(M165)&gt;N165,"SURSTOCK",""),"")</f>
        <v/>
      </c>
      <c r="AB165" s="18">
        <f>IF(A165="","",IF(COUNTIF($A$6:$A$405,A165)&gt;1,"ID EN DOUBLE",IF(AND(B165="",C165&lt;&gt;"Client"),"PAS DE SUIVANT",IF(AND(B165&lt;&gt;"",COUNTIF($A$6:$A$405,B165)=0),"SUIVANT INCONNU","OK"))))</f>
        <v/>
      </c>
    </row>
    <row r="166">
      <c r="A166" s="10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2" t="n"/>
      <c r="K166" s="12" t="n"/>
      <c r="L166" s="11" t="n"/>
      <c r="M166" s="13" t="n"/>
      <c r="N166" s="13" t="n"/>
      <c r="O166" s="13" t="n"/>
      <c r="P166" s="11" t="n"/>
      <c r="Q166" s="11" t="n"/>
      <c r="R166" s="11" t="n"/>
      <c r="S166" s="11" t="n"/>
      <c r="T166" s="14">
        <f>IF(A166="","",IF(C166="Client",N(O166),IFERROR(INDEX($T$6:$T$405,MATCH(B166,$A$6:$A$405,0))*IF(P166="",1,P166),"")))</f>
        <v/>
      </c>
      <c r="U166" s="15">
        <f>IF(OR(T166="",T166=0),"",Ouverture_min/T166)</f>
        <v/>
      </c>
      <c r="V166" s="15">
        <f>IF(OR(H166="",C166&lt;&gt;"Processus"),"",H166/MAX(1,N(Q166)))</f>
        <v/>
      </c>
      <c r="W166" s="16">
        <f>IF(AND(C166="Stock",N(T166)&gt;0),N(M166)/T166,"")</f>
        <v/>
      </c>
      <c r="X166" s="17">
        <f>IF(OR(V166="",U166=""),"",V166/(U166*IF(J166="",1,J166)))</f>
        <v/>
      </c>
      <c r="Y166" s="18">
        <f>IF(AND(V166&lt;&gt;"",U166&lt;&gt;""),IF(V166&gt;U166,"GOULOT",""),"")</f>
        <v/>
      </c>
      <c r="Z166" s="18">
        <f>IF(AND(J166&lt;&gt;"",C166="Processus"),IF(J166&lt;Seuil_TRS,"TRS BAS",""),"")</f>
        <v/>
      </c>
      <c r="AA166" s="18">
        <f>IF(AND(C166="Stock",N166&lt;&gt;""),IF(N(M166)&gt;N166,"SURSTOCK",""),"")</f>
        <v/>
      </c>
      <c r="AB166" s="18">
        <f>IF(A166="","",IF(COUNTIF($A$6:$A$405,A166)&gt;1,"ID EN DOUBLE",IF(AND(B166="",C166&lt;&gt;"Client"),"PAS DE SUIVANT",IF(AND(B166&lt;&gt;"",COUNTIF($A$6:$A$405,B166)=0),"SUIVANT INCONNU","OK"))))</f>
        <v/>
      </c>
    </row>
    <row r="167">
      <c r="A167" s="19" t="n"/>
      <c r="B167" s="20" t="n"/>
      <c r="C167" s="20" t="n"/>
      <c r="D167" s="20" t="n"/>
      <c r="E167" s="20" t="n"/>
      <c r="F167" s="20" t="n"/>
      <c r="G167" s="20" t="n"/>
      <c r="H167" s="20" t="n"/>
      <c r="I167" s="20" t="n"/>
      <c r="J167" s="21" t="n"/>
      <c r="K167" s="21" t="n"/>
      <c r="L167" s="20" t="n"/>
      <c r="M167" s="22" t="n"/>
      <c r="N167" s="22" t="n"/>
      <c r="O167" s="22" t="n"/>
      <c r="P167" s="20" t="n"/>
      <c r="Q167" s="20" t="n"/>
      <c r="R167" s="20" t="n"/>
      <c r="S167" s="20" t="n"/>
      <c r="T167" s="14">
        <f>IF(A167="","",IF(C167="Client",N(O167),IFERROR(INDEX($T$6:$T$405,MATCH(B167,$A$6:$A$405,0))*IF(P167="",1,P167),"")))</f>
        <v/>
      </c>
      <c r="U167" s="15">
        <f>IF(OR(T167="",T167=0),"",Ouverture_min/T167)</f>
        <v/>
      </c>
      <c r="V167" s="15">
        <f>IF(OR(H167="",C167&lt;&gt;"Processus"),"",H167/MAX(1,N(Q167)))</f>
        <v/>
      </c>
      <c r="W167" s="16">
        <f>IF(AND(C167="Stock",N(T167)&gt;0),N(M167)/T167,"")</f>
        <v/>
      </c>
      <c r="X167" s="17">
        <f>IF(OR(V167="",U167=""),"",V167/(U167*IF(J167="",1,J167)))</f>
        <v/>
      </c>
      <c r="Y167" s="18">
        <f>IF(AND(V167&lt;&gt;"",U167&lt;&gt;""),IF(V167&gt;U167,"GOULOT",""),"")</f>
        <v/>
      </c>
      <c r="Z167" s="18">
        <f>IF(AND(J167&lt;&gt;"",C167="Processus"),IF(J167&lt;Seuil_TRS,"TRS BAS",""),"")</f>
        <v/>
      </c>
      <c r="AA167" s="18">
        <f>IF(AND(C167="Stock",N167&lt;&gt;""),IF(N(M167)&gt;N167,"SURSTOCK",""),"")</f>
        <v/>
      </c>
      <c r="AB167" s="18">
        <f>IF(A167="","",IF(COUNTIF($A$6:$A$405,A167)&gt;1,"ID EN DOUBLE",IF(AND(B167="",C167&lt;&gt;"Client"),"PAS DE SUIVANT",IF(AND(B167&lt;&gt;"",COUNTIF($A$6:$A$405,B167)=0),"SUIVANT INCONNU","OK"))))</f>
        <v/>
      </c>
    </row>
    <row r="168">
      <c r="A168" s="10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2" t="n"/>
      <c r="K168" s="12" t="n"/>
      <c r="L168" s="11" t="n"/>
      <c r="M168" s="13" t="n"/>
      <c r="N168" s="13" t="n"/>
      <c r="O168" s="13" t="n"/>
      <c r="P168" s="11" t="n"/>
      <c r="Q168" s="11" t="n"/>
      <c r="R168" s="11" t="n"/>
      <c r="S168" s="11" t="n"/>
      <c r="T168" s="14">
        <f>IF(A168="","",IF(C168="Client",N(O168),IFERROR(INDEX($T$6:$T$405,MATCH(B168,$A$6:$A$405,0))*IF(P168="",1,P168),"")))</f>
        <v/>
      </c>
      <c r="U168" s="15">
        <f>IF(OR(T168="",T168=0),"",Ouverture_min/T168)</f>
        <v/>
      </c>
      <c r="V168" s="15">
        <f>IF(OR(H168="",C168&lt;&gt;"Processus"),"",H168/MAX(1,N(Q168)))</f>
        <v/>
      </c>
      <c r="W168" s="16">
        <f>IF(AND(C168="Stock",N(T168)&gt;0),N(M168)/T168,"")</f>
        <v/>
      </c>
      <c r="X168" s="17">
        <f>IF(OR(V168="",U168=""),"",V168/(U168*IF(J168="",1,J168)))</f>
        <v/>
      </c>
      <c r="Y168" s="18">
        <f>IF(AND(V168&lt;&gt;"",U168&lt;&gt;""),IF(V168&gt;U168,"GOULOT",""),"")</f>
        <v/>
      </c>
      <c r="Z168" s="18">
        <f>IF(AND(J168&lt;&gt;"",C168="Processus"),IF(J168&lt;Seuil_TRS,"TRS BAS",""),"")</f>
        <v/>
      </c>
      <c r="AA168" s="18">
        <f>IF(AND(C168="Stock",N168&lt;&gt;""),IF(N(M168)&gt;N168,"SURSTOCK",""),"")</f>
        <v/>
      </c>
      <c r="AB168" s="18">
        <f>IF(A168="","",IF(COUNTIF($A$6:$A$405,A168)&gt;1,"ID EN DOUBLE",IF(AND(B168="",C168&lt;&gt;"Client"),"PAS DE SUIVANT",IF(AND(B168&lt;&gt;"",COUNTIF($A$6:$A$405,B168)=0),"SUIVANT INCONNU","OK"))))</f>
        <v/>
      </c>
    </row>
    <row r="169">
      <c r="A169" s="19" t="n"/>
      <c r="B169" s="20" t="n"/>
      <c r="C169" s="20" t="n"/>
      <c r="D169" s="20" t="n"/>
      <c r="E169" s="20" t="n"/>
      <c r="F169" s="20" t="n"/>
      <c r="G169" s="20" t="n"/>
      <c r="H169" s="20" t="n"/>
      <c r="I169" s="20" t="n"/>
      <c r="J169" s="21" t="n"/>
      <c r="K169" s="21" t="n"/>
      <c r="L169" s="20" t="n"/>
      <c r="M169" s="22" t="n"/>
      <c r="N169" s="22" t="n"/>
      <c r="O169" s="22" t="n"/>
      <c r="P169" s="20" t="n"/>
      <c r="Q169" s="20" t="n"/>
      <c r="R169" s="20" t="n"/>
      <c r="S169" s="20" t="n"/>
      <c r="T169" s="14">
        <f>IF(A169="","",IF(C169="Client",N(O169),IFERROR(INDEX($T$6:$T$405,MATCH(B169,$A$6:$A$405,0))*IF(P169="",1,P169),"")))</f>
        <v/>
      </c>
      <c r="U169" s="15">
        <f>IF(OR(T169="",T169=0),"",Ouverture_min/T169)</f>
        <v/>
      </c>
      <c r="V169" s="15">
        <f>IF(OR(H169="",C169&lt;&gt;"Processus"),"",H169/MAX(1,N(Q169)))</f>
        <v/>
      </c>
      <c r="W169" s="16">
        <f>IF(AND(C169="Stock",N(T169)&gt;0),N(M169)/T169,"")</f>
        <v/>
      </c>
      <c r="X169" s="17">
        <f>IF(OR(V169="",U169=""),"",V169/(U169*IF(J169="",1,J169)))</f>
        <v/>
      </c>
      <c r="Y169" s="18">
        <f>IF(AND(V169&lt;&gt;"",U169&lt;&gt;""),IF(V169&gt;U169,"GOULOT",""),"")</f>
        <v/>
      </c>
      <c r="Z169" s="18">
        <f>IF(AND(J169&lt;&gt;"",C169="Processus"),IF(J169&lt;Seuil_TRS,"TRS BAS",""),"")</f>
        <v/>
      </c>
      <c r="AA169" s="18">
        <f>IF(AND(C169="Stock",N169&lt;&gt;""),IF(N(M169)&gt;N169,"SURSTOCK",""),"")</f>
        <v/>
      </c>
      <c r="AB169" s="18">
        <f>IF(A169="","",IF(COUNTIF($A$6:$A$405,A169)&gt;1,"ID EN DOUBLE",IF(AND(B169="",C169&lt;&gt;"Client"),"PAS DE SUIVANT",IF(AND(B169&lt;&gt;"",COUNTIF($A$6:$A$405,B169)=0),"SUIVANT INCONNU","OK"))))</f>
        <v/>
      </c>
    </row>
    <row r="170">
      <c r="A170" s="10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2" t="n"/>
      <c r="K170" s="12" t="n"/>
      <c r="L170" s="11" t="n"/>
      <c r="M170" s="13" t="n"/>
      <c r="N170" s="13" t="n"/>
      <c r="O170" s="13" t="n"/>
      <c r="P170" s="11" t="n"/>
      <c r="Q170" s="11" t="n"/>
      <c r="R170" s="11" t="n"/>
      <c r="S170" s="11" t="n"/>
      <c r="T170" s="14">
        <f>IF(A170="","",IF(C170="Client",N(O170),IFERROR(INDEX($T$6:$T$405,MATCH(B170,$A$6:$A$405,0))*IF(P170="",1,P170),"")))</f>
        <v/>
      </c>
      <c r="U170" s="15">
        <f>IF(OR(T170="",T170=0),"",Ouverture_min/T170)</f>
        <v/>
      </c>
      <c r="V170" s="15">
        <f>IF(OR(H170="",C170&lt;&gt;"Processus"),"",H170/MAX(1,N(Q170)))</f>
        <v/>
      </c>
      <c r="W170" s="16">
        <f>IF(AND(C170="Stock",N(T170)&gt;0),N(M170)/T170,"")</f>
        <v/>
      </c>
      <c r="X170" s="17">
        <f>IF(OR(V170="",U170=""),"",V170/(U170*IF(J170="",1,J170)))</f>
        <v/>
      </c>
      <c r="Y170" s="18">
        <f>IF(AND(V170&lt;&gt;"",U170&lt;&gt;""),IF(V170&gt;U170,"GOULOT",""),"")</f>
        <v/>
      </c>
      <c r="Z170" s="18">
        <f>IF(AND(J170&lt;&gt;"",C170="Processus"),IF(J170&lt;Seuil_TRS,"TRS BAS",""),"")</f>
        <v/>
      </c>
      <c r="AA170" s="18">
        <f>IF(AND(C170="Stock",N170&lt;&gt;""),IF(N(M170)&gt;N170,"SURSTOCK",""),"")</f>
        <v/>
      </c>
      <c r="AB170" s="18">
        <f>IF(A170="","",IF(COUNTIF($A$6:$A$405,A170)&gt;1,"ID EN DOUBLE",IF(AND(B170="",C170&lt;&gt;"Client"),"PAS DE SUIVANT",IF(AND(B170&lt;&gt;"",COUNTIF($A$6:$A$405,B170)=0),"SUIVANT INCONNU","OK"))))</f>
        <v/>
      </c>
    </row>
    <row r="171">
      <c r="A171" s="19" t="n"/>
      <c r="B171" s="20" t="n"/>
      <c r="C171" s="20" t="n"/>
      <c r="D171" s="20" t="n"/>
      <c r="E171" s="20" t="n"/>
      <c r="F171" s="20" t="n"/>
      <c r="G171" s="20" t="n"/>
      <c r="H171" s="20" t="n"/>
      <c r="I171" s="20" t="n"/>
      <c r="J171" s="21" t="n"/>
      <c r="K171" s="21" t="n"/>
      <c r="L171" s="20" t="n"/>
      <c r="M171" s="22" t="n"/>
      <c r="N171" s="22" t="n"/>
      <c r="O171" s="22" t="n"/>
      <c r="P171" s="20" t="n"/>
      <c r="Q171" s="20" t="n"/>
      <c r="R171" s="20" t="n"/>
      <c r="S171" s="20" t="n"/>
      <c r="T171" s="14">
        <f>IF(A171="","",IF(C171="Client",N(O171),IFERROR(INDEX($T$6:$T$405,MATCH(B171,$A$6:$A$405,0))*IF(P171="",1,P171),"")))</f>
        <v/>
      </c>
      <c r="U171" s="15">
        <f>IF(OR(T171="",T171=0),"",Ouverture_min/T171)</f>
        <v/>
      </c>
      <c r="V171" s="15">
        <f>IF(OR(H171="",C171&lt;&gt;"Processus"),"",H171/MAX(1,N(Q171)))</f>
        <v/>
      </c>
      <c r="W171" s="16">
        <f>IF(AND(C171="Stock",N(T171)&gt;0),N(M171)/T171,"")</f>
        <v/>
      </c>
      <c r="X171" s="17">
        <f>IF(OR(V171="",U171=""),"",V171/(U171*IF(J171="",1,J171)))</f>
        <v/>
      </c>
      <c r="Y171" s="18">
        <f>IF(AND(V171&lt;&gt;"",U171&lt;&gt;""),IF(V171&gt;U171,"GOULOT",""),"")</f>
        <v/>
      </c>
      <c r="Z171" s="18">
        <f>IF(AND(J171&lt;&gt;"",C171="Processus"),IF(J171&lt;Seuil_TRS,"TRS BAS",""),"")</f>
        <v/>
      </c>
      <c r="AA171" s="18">
        <f>IF(AND(C171="Stock",N171&lt;&gt;""),IF(N(M171)&gt;N171,"SURSTOCK",""),"")</f>
        <v/>
      </c>
      <c r="AB171" s="18">
        <f>IF(A171="","",IF(COUNTIF($A$6:$A$405,A171)&gt;1,"ID EN DOUBLE",IF(AND(B171="",C171&lt;&gt;"Client"),"PAS DE SUIVANT",IF(AND(B171&lt;&gt;"",COUNTIF($A$6:$A$405,B171)=0),"SUIVANT INCONNU","OK"))))</f>
        <v/>
      </c>
    </row>
    <row r="172">
      <c r="A172" s="10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2" t="n"/>
      <c r="K172" s="12" t="n"/>
      <c r="L172" s="11" t="n"/>
      <c r="M172" s="13" t="n"/>
      <c r="N172" s="13" t="n"/>
      <c r="O172" s="13" t="n"/>
      <c r="P172" s="11" t="n"/>
      <c r="Q172" s="11" t="n"/>
      <c r="R172" s="11" t="n"/>
      <c r="S172" s="11" t="n"/>
      <c r="T172" s="14">
        <f>IF(A172="","",IF(C172="Client",N(O172),IFERROR(INDEX($T$6:$T$405,MATCH(B172,$A$6:$A$405,0))*IF(P172="",1,P172),"")))</f>
        <v/>
      </c>
      <c r="U172" s="15">
        <f>IF(OR(T172="",T172=0),"",Ouverture_min/T172)</f>
        <v/>
      </c>
      <c r="V172" s="15">
        <f>IF(OR(H172="",C172&lt;&gt;"Processus"),"",H172/MAX(1,N(Q172)))</f>
        <v/>
      </c>
      <c r="W172" s="16">
        <f>IF(AND(C172="Stock",N(T172)&gt;0),N(M172)/T172,"")</f>
        <v/>
      </c>
      <c r="X172" s="17">
        <f>IF(OR(V172="",U172=""),"",V172/(U172*IF(J172="",1,J172)))</f>
        <v/>
      </c>
      <c r="Y172" s="18">
        <f>IF(AND(V172&lt;&gt;"",U172&lt;&gt;""),IF(V172&gt;U172,"GOULOT",""),"")</f>
        <v/>
      </c>
      <c r="Z172" s="18">
        <f>IF(AND(J172&lt;&gt;"",C172="Processus"),IF(J172&lt;Seuil_TRS,"TRS BAS",""),"")</f>
        <v/>
      </c>
      <c r="AA172" s="18">
        <f>IF(AND(C172="Stock",N172&lt;&gt;""),IF(N(M172)&gt;N172,"SURSTOCK",""),"")</f>
        <v/>
      </c>
      <c r="AB172" s="18">
        <f>IF(A172="","",IF(COUNTIF($A$6:$A$405,A172)&gt;1,"ID EN DOUBLE",IF(AND(B172="",C172&lt;&gt;"Client"),"PAS DE SUIVANT",IF(AND(B172&lt;&gt;"",COUNTIF($A$6:$A$405,B172)=0),"SUIVANT INCONNU","OK"))))</f>
        <v/>
      </c>
    </row>
    <row r="173">
      <c r="A173" s="19" t="n"/>
      <c r="B173" s="20" t="n"/>
      <c r="C173" s="20" t="n"/>
      <c r="D173" s="20" t="n"/>
      <c r="E173" s="20" t="n"/>
      <c r="F173" s="20" t="n"/>
      <c r="G173" s="20" t="n"/>
      <c r="H173" s="20" t="n"/>
      <c r="I173" s="20" t="n"/>
      <c r="J173" s="21" t="n"/>
      <c r="K173" s="21" t="n"/>
      <c r="L173" s="20" t="n"/>
      <c r="M173" s="22" t="n"/>
      <c r="N173" s="22" t="n"/>
      <c r="O173" s="22" t="n"/>
      <c r="P173" s="20" t="n"/>
      <c r="Q173" s="20" t="n"/>
      <c r="R173" s="20" t="n"/>
      <c r="S173" s="20" t="n"/>
      <c r="T173" s="14">
        <f>IF(A173="","",IF(C173="Client",N(O173),IFERROR(INDEX($T$6:$T$405,MATCH(B173,$A$6:$A$405,0))*IF(P173="",1,P173),"")))</f>
        <v/>
      </c>
      <c r="U173" s="15">
        <f>IF(OR(T173="",T173=0),"",Ouverture_min/T173)</f>
        <v/>
      </c>
      <c r="V173" s="15">
        <f>IF(OR(H173="",C173&lt;&gt;"Processus"),"",H173/MAX(1,N(Q173)))</f>
        <v/>
      </c>
      <c r="W173" s="16">
        <f>IF(AND(C173="Stock",N(T173)&gt;0),N(M173)/T173,"")</f>
        <v/>
      </c>
      <c r="X173" s="17">
        <f>IF(OR(V173="",U173=""),"",V173/(U173*IF(J173="",1,J173)))</f>
        <v/>
      </c>
      <c r="Y173" s="18">
        <f>IF(AND(V173&lt;&gt;"",U173&lt;&gt;""),IF(V173&gt;U173,"GOULOT",""),"")</f>
        <v/>
      </c>
      <c r="Z173" s="18">
        <f>IF(AND(J173&lt;&gt;"",C173="Processus"),IF(J173&lt;Seuil_TRS,"TRS BAS",""),"")</f>
        <v/>
      </c>
      <c r="AA173" s="18">
        <f>IF(AND(C173="Stock",N173&lt;&gt;""),IF(N(M173)&gt;N173,"SURSTOCK",""),"")</f>
        <v/>
      </c>
      <c r="AB173" s="18">
        <f>IF(A173="","",IF(COUNTIF($A$6:$A$405,A173)&gt;1,"ID EN DOUBLE",IF(AND(B173="",C173&lt;&gt;"Client"),"PAS DE SUIVANT",IF(AND(B173&lt;&gt;"",COUNTIF($A$6:$A$405,B173)=0),"SUIVANT INCONNU","OK"))))</f>
        <v/>
      </c>
    </row>
    <row r="174">
      <c r="A174" s="10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2" t="n"/>
      <c r="K174" s="12" t="n"/>
      <c r="L174" s="11" t="n"/>
      <c r="M174" s="13" t="n"/>
      <c r="N174" s="13" t="n"/>
      <c r="O174" s="13" t="n"/>
      <c r="P174" s="11" t="n"/>
      <c r="Q174" s="11" t="n"/>
      <c r="R174" s="11" t="n"/>
      <c r="S174" s="11" t="n"/>
      <c r="T174" s="14">
        <f>IF(A174="","",IF(C174="Client",N(O174),IFERROR(INDEX($T$6:$T$405,MATCH(B174,$A$6:$A$405,0))*IF(P174="",1,P174),"")))</f>
        <v/>
      </c>
      <c r="U174" s="15">
        <f>IF(OR(T174="",T174=0),"",Ouverture_min/T174)</f>
        <v/>
      </c>
      <c r="V174" s="15">
        <f>IF(OR(H174="",C174&lt;&gt;"Processus"),"",H174/MAX(1,N(Q174)))</f>
        <v/>
      </c>
      <c r="W174" s="16">
        <f>IF(AND(C174="Stock",N(T174)&gt;0),N(M174)/T174,"")</f>
        <v/>
      </c>
      <c r="X174" s="17">
        <f>IF(OR(V174="",U174=""),"",V174/(U174*IF(J174="",1,J174)))</f>
        <v/>
      </c>
      <c r="Y174" s="18">
        <f>IF(AND(V174&lt;&gt;"",U174&lt;&gt;""),IF(V174&gt;U174,"GOULOT",""),"")</f>
        <v/>
      </c>
      <c r="Z174" s="18">
        <f>IF(AND(J174&lt;&gt;"",C174="Processus"),IF(J174&lt;Seuil_TRS,"TRS BAS",""),"")</f>
        <v/>
      </c>
      <c r="AA174" s="18">
        <f>IF(AND(C174="Stock",N174&lt;&gt;""),IF(N(M174)&gt;N174,"SURSTOCK",""),"")</f>
        <v/>
      </c>
      <c r="AB174" s="18">
        <f>IF(A174="","",IF(COUNTIF($A$6:$A$405,A174)&gt;1,"ID EN DOUBLE",IF(AND(B174="",C174&lt;&gt;"Client"),"PAS DE SUIVANT",IF(AND(B174&lt;&gt;"",COUNTIF($A$6:$A$405,B174)=0),"SUIVANT INCONNU","OK"))))</f>
        <v/>
      </c>
    </row>
    <row r="175">
      <c r="A175" s="19" t="n"/>
      <c r="B175" s="20" t="n"/>
      <c r="C175" s="20" t="n"/>
      <c r="D175" s="20" t="n"/>
      <c r="E175" s="20" t="n"/>
      <c r="F175" s="20" t="n"/>
      <c r="G175" s="20" t="n"/>
      <c r="H175" s="20" t="n"/>
      <c r="I175" s="20" t="n"/>
      <c r="J175" s="21" t="n"/>
      <c r="K175" s="21" t="n"/>
      <c r="L175" s="20" t="n"/>
      <c r="M175" s="22" t="n"/>
      <c r="N175" s="22" t="n"/>
      <c r="O175" s="22" t="n"/>
      <c r="P175" s="20" t="n"/>
      <c r="Q175" s="20" t="n"/>
      <c r="R175" s="20" t="n"/>
      <c r="S175" s="20" t="n"/>
      <c r="T175" s="14">
        <f>IF(A175="","",IF(C175="Client",N(O175),IFERROR(INDEX($T$6:$T$405,MATCH(B175,$A$6:$A$405,0))*IF(P175="",1,P175),"")))</f>
        <v/>
      </c>
      <c r="U175" s="15">
        <f>IF(OR(T175="",T175=0),"",Ouverture_min/T175)</f>
        <v/>
      </c>
      <c r="V175" s="15">
        <f>IF(OR(H175="",C175&lt;&gt;"Processus"),"",H175/MAX(1,N(Q175)))</f>
        <v/>
      </c>
      <c r="W175" s="16">
        <f>IF(AND(C175="Stock",N(T175)&gt;0),N(M175)/T175,"")</f>
        <v/>
      </c>
      <c r="X175" s="17">
        <f>IF(OR(V175="",U175=""),"",V175/(U175*IF(J175="",1,J175)))</f>
        <v/>
      </c>
      <c r="Y175" s="18">
        <f>IF(AND(V175&lt;&gt;"",U175&lt;&gt;""),IF(V175&gt;U175,"GOULOT",""),"")</f>
        <v/>
      </c>
      <c r="Z175" s="18">
        <f>IF(AND(J175&lt;&gt;"",C175="Processus"),IF(J175&lt;Seuil_TRS,"TRS BAS",""),"")</f>
        <v/>
      </c>
      <c r="AA175" s="18">
        <f>IF(AND(C175="Stock",N175&lt;&gt;""),IF(N(M175)&gt;N175,"SURSTOCK",""),"")</f>
        <v/>
      </c>
      <c r="AB175" s="18">
        <f>IF(A175="","",IF(COUNTIF($A$6:$A$405,A175)&gt;1,"ID EN DOUBLE",IF(AND(B175="",C175&lt;&gt;"Client"),"PAS DE SUIVANT",IF(AND(B175&lt;&gt;"",COUNTIF($A$6:$A$405,B175)=0),"SUIVANT INCONNU","OK"))))</f>
        <v/>
      </c>
    </row>
    <row r="176">
      <c r="A176" s="10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2" t="n"/>
      <c r="K176" s="12" t="n"/>
      <c r="L176" s="11" t="n"/>
      <c r="M176" s="13" t="n"/>
      <c r="N176" s="13" t="n"/>
      <c r="O176" s="13" t="n"/>
      <c r="P176" s="11" t="n"/>
      <c r="Q176" s="11" t="n"/>
      <c r="R176" s="11" t="n"/>
      <c r="S176" s="11" t="n"/>
      <c r="T176" s="14">
        <f>IF(A176="","",IF(C176="Client",N(O176),IFERROR(INDEX($T$6:$T$405,MATCH(B176,$A$6:$A$405,0))*IF(P176="",1,P176),"")))</f>
        <v/>
      </c>
      <c r="U176" s="15">
        <f>IF(OR(T176="",T176=0),"",Ouverture_min/T176)</f>
        <v/>
      </c>
      <c r="V176" s="15">
        <f>IF(OR(H176="",C176&lt;&gt;"Processus"),"",H176/MAX(1,N(Q176)))</f>
        <v/>
      </c>
      <c r="W176" s="16">
        <f>IF(AND(C176="Stock",N(T176)&gt;0),N(M176)/T176,"")</f>
        <v/>
      </c>
      <c r="X176" s="17">
        <f>IF(OR(V176="",U176=""),"",V176/(U176*IF(J176="",1,J176)))</f>
        <v/>
      </c>
      <c r="Y176" s="18">
        <f>IF(AND(V176&lt;&gt;"",U176&lt;&gt;""),IF(V176&gt;U176,"GOULOT",""),"")</f>
        <v/>
      </c>
      <c r="Z176" s="18">
        <f>IF(AND(J176&lt;&gt;"",C176="Processus"),IF(J176&lt;Seuil_TRS,"TRS BAS",""),"")</f>
        <v/>
      </c>
      <c r="AA176" s="18">
        <f>IF(AND(C176="Stock",N176&lt;&gt;""),IF(N(M176)&gt;N176,"SURSTOCK",""),"")</f>
        <v/>
      </c>
      <c r="AB176" s="18">
        <f>IF(A176="","",IF(COUNTIF($A$6:$A$405,A176)&gt;1,"ID EN DOUBLE",IF(AND(B176="",C176&lt;&gt;"Client"),"PAS DE SUIVANT",IF(AND(B176&lt;&gt;"",COUNTIF($A$6:$A$405,B176)=0),"SUIVANT INCONNU","OK"))))</f>
        <v/>
      </c>
    </row>
    <row r="177">
      <c r="A177" s="19" t="n"/>
      <c r="B177" s="20" t="n"/>
      <c r="C177" s="20" t="n"/>
      <c r="D177" s="20" t="n"/>
      <c r="E177" s="20" t="n"/>
      <c r="F177" s="20" t="n"/>
      <c r="G177" s="20" t="n"/>
      <c r="H177" s="20" t="n"/>
      <c r="I177" s="20" t="n"/>
      <c r="J177" s="21" t="n"/>
      <c r="K177" s="21" t="n"/>
      <c r="L177" s="20" t="n"/>
      <c r="M177" s="22" t="n"/>
      <c r="N177" s="22" t="n"/>
      <c r="O177" s="22" t="n"/>
      <c r="P177" s="20" t="n"/>
      <c r="Q177" s="20" t="n"/>
      <c r="R177" s="20" t="n"/>
      <c r="S177" s="20" t="n"/>
      <c r="T177" s="14">
        <f>IF(A177="","",IF(C177="Client",N(O177),IFERROR(INDEX($T$6:$T$405,MATCH(B177,$A$6:$A$405,0))*IF(P177="",1,P177),"")))</f>
        <v/>
      </c>
      <c r="U177" s="15">
        <f>IF(OR(T177="",T177=0),"",Ouverture_min/T177)</f>
        <v/>
      </c>
      <c r="V177" s="15">
        <f>IF(OR(H177="",C177&lt;&gt;"Processus"),"",H177/MAX(1,N(Q177)))</f>
        <v/>
      </c>
      <c r="W177" s="16">
        <f>IF(AND(C177="Stock",N(T177)&gt;0),N(M177)/T177,"")</f>
        <v/>
      </c>
      <c r="X177" s="17">
        <f>IF(OR(V177="",U177=""),"",V177/(U177*IF(J177="",1,J177)))</f>
        <v/>
      </c>
      <c r="Y177" s="18">
        <f>IF(AND(V177&lt;&gt;"",U177&lt;&gt;""),IF(V177&gt;U177,"GOULOT",""),"")</f>
        <v/>
      </c>
      <c r="Z177" s="18">
        <f>IF(AND(J177&lt;&gt;"",C177="Processus"),IF(J177&lt;Seuil_TRS,"TRS BAS",""),"")</f>
        <v/>
      </c>
      <c r="AA177" s="18">
        <f>IF(AND(C177="Stock",N177&lt;&gt;""),IF(N(M177)&gt;N177,"SURSTOCK",""),"")</f>
        <v/>
      </c>
      <c r="AB177" s="18">
        <f>IF(A177="","",IF(COUNTIF($A$6:$A$405,A177)&gt;1,"ID EN DOUBLE",IF(AND(B177="",C177&lt;&gt;"Client"),"PAS DE SUIVANT",IF(AND(B177&lt;&gt;"",COUNTIF($A$6:$A$405,B177)=0),"SUIVANT INCONNU","OK"))))</f>
        <v/>
      </c>
    </row>
    <row r="178">
      <c r="A178" s="10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2" t="n"/>
      <c r="K178" s="12" t="n"/>
      <c r="L178" s="11" t="n"/>
      <c r="M178" s="13" t="n"/>
      <c r="N178" s="13" t="n"/>
      <c r="O178" s="13" t="n"/>
      <c r="P178" s="11" t="n"/>
      <c r="Q178" s="11" t="n"/>
      <c r="R178" s="11" t="n"/>
      <c r="S178" s="11" t="n"/>
      <c r="T178" s="14">
        <f>IF(A178="","",IF(C178="Client",N(O178),IFERROR(INDEX($T$6:$T$405,MATCH(B178,$A$6:$A$405,0))*IF(P178="",1,P178),"")))</f>
        <v/>
      </c>
      <c r="U178" s="15">
        <f>IF(OR(T178="",T178=0),"",Ouverture_min/T178)</f>
        <v/>
      </c>
      <c r="V178" s="15">
        <f>IF(OR(H178="",C178&lt;&gt;"Processus"),"",H178/MAX(1,N(Q178)))</f>
        <v/>
      </c>
      <c r="W178" s="16">
        <f>IF(AND(C178="Stock",N(T178)&gt;0),N(M178)/T178,"")</f>
        <v/>
      </c>
      <c r="X178" s="17">
        <f>IF(OR(V178="",U178=""),"",V178/(U178*IF(J178="",1,J178)))</f>
        <v/>
      </c>
      <c r="Y178" s="18">
        <f>IF(AND(V178&lt;&gt;"",U178&lt;&gt;""),IF(V178&gt;U178,"GOULOT",""),"")</f>
        <v/>
      </c>
      <c r="Z178" s="18">
        <f>IF(AND(J178&lt;&gt;"",C178="Processus"),IF(J178&lt;Seuil_TRS,"TRS BAS",""),"")</f>
        <v/>
      </c>
      <c r="AA178" s="18">
        <f>IF(AND(C178="Stock",N178&lt;&gt;""),IF(N(M178)&gt;N178,"SURSTOCK",""),"")</f>
        <v/>
      </c>
      <c r="AB178" s="18">
        <f>IF(A178="","",IF(COUNTIF($A$6:$A$405,A178)&gt;1,"ID EN DOUBLE",IF(AND(B178="",C178&lt;&gt;"Client"),"PAS DE SUIVANT",IF(AND(B178&lt;&gt;"",COUNTIF($A$6:$A$405,B178)=0),"SUIVANT INCONNU","OK"))))</f>
        <v/>
      </c>
    </row>
    <row r="179">
      <c r="A179" s="19" t="n"/>
      <c r="B179" s="20" t="n"/>
      <c r="C179" s="20" t="n"/>
      <c r="D179" s="20" t="n"/>
      <c r="E179" s="20" t="n"/>
      <c r="F179" s="20" t="n"/>
      <c r="G179" s="20" t="n"/>
      <c r="H179" s="20" t="n"/>
      <c r="I179" s="20" t="n"/>
      <c r="J179" s="21" t="n"/>
      <c r="K179" s="21" t="n"/>
      <c r="L179" s="20" t="n"/>
      <c r="M179" s="22" t="n"/>
      <c r="N179" s="22" t="n"/>
      <c r="O179" s="22" t="n"/>
      <c r="P179" s="20" t="n"/>
      <c r="Q179" s="20" t="n"/>
      <c r="R179" s="20" t="n"/>
      <c r="S179" s="20" t="n"/>
      <c r="T179" s="14">
        <f>IF(A179="","",IF(C179="Client",N(O179),IFERROR(INDEX($T$6:$T$405,MATCH(B179,$A$6:$A$405,0))*IF(P179="",1,P179),"")))</f>
        <v/>
      </c>
      <c r="U179" s="15">
        <f>IF(OR(T179="",T179=0),"",Ouverture_min/T179)</f>
        <v/>
      </c>
      <c r="V179" s="15">
        <f>IF(OR(H179="",C179&lt;&gt;"Processus"),"",H179/MAX(1,N(Q179)))</f>
        <v/>
      </c>
      <c r="W179" s="16">
        <f>IF(AND(C179="Stock",N(T179)&gt;0),N(M179)/T179,"")</f>
        <v/>
      </c>
      <c r="X179" s="17">
        <f>IF(OR(V179="",U179=""),"",V179/(U179*IF(J179="",1,J179)))</f>
        <v/>
      </c>
      <c r="Y179" s="18">
        <f>IF(AND(V179&lt;&gt;"",U179&lt;&gt;""),IF(V179&gt;U179,"GOULOT",""),"")</f>
        <v/>
      </c>
      <c r="Z179" s="18">
        <f>IF(AND(J179&lt;&gt;"",C179="Processus"),IF(J179&lt;Seuil_TRS,"TRS BAS",""),"")</f>
        <v/>
      </c>
      <c r="AA179" s="18">
        <f>IF(AND(C179="Stock",N179&lt;&gt;""),IF(N(M179)&gt;N179,"SURSTOCK",""),"")</f>
        <v/>
      </c>
      <c r="AB179" s="18">
        <f>IF(A179="","",IF(COUNTIF($A$6:$A$405,A179)&gt;1,"ID EN DOUBLE",IF(AND(B179="",C179&lt;&gt;"Client"),"PAS DE SUIVANT",IF(AND(B179&lt;&gt;"",COUNTIF($A$6:$A$405,B179)=0),"SUIVANT INCONNU","OK"))))</f>
        <v/>
      </c>
    </row>
    <row r="180">
      <c r="A180" s="10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2" t="n"/>
      <c r="K180" s="12" t="n"/>
      <c r="L180" s="11" t="n"/>
      <c r="M180" s="13" t="n"/>
      <c r="N180" s="13" t="n"/>
      <c r="O180" s="13" t="n"/>
      <c r="P180" s="11" t="n"/>
      <c r="Q180" s="11" t="n"/>
      <c r="R180" s="11" t="n"/>
      <c r="S180" s="11" t="n"/>
      <c r="T180" s="14">
        <f>IF(A180="","",IF(C180="Client",N(O180),IFERROR(INDEX($T$6:$T$405,MATCH(B180,$A$6:$A$405,0))*IF(P180="",1,P180),"")))</f>
        <v/>
      </c>
      <c r="U180" s="15">
        <f>IF(OR(T180="",T180=0),"",Ouverture_min/T180)</f>
        <v/>
      </c>
      <c r="V180" s="15">
        <f>IF(OR(H180="",C180&lt;&gt;"Processus"),"",H180/MAX(1,N(Q180)))</f>
        <v/>
      </c>
      <c r="W180" s="16">
        <f>IF(AND(C180="Stock",N(T180)&gt;0),N(M180)/T180,"")</f>
        <v/>
      </c>
      <c r="X180" s="17">
        <f>IF(OR(V180="",U180=""),"",V180/(U180*IF(J180="",1,J180)))</f>
        <v/>
      </c>
      <c r="Y180" s="18">
        <f>IF(AND(V180&lt;&gt;"",U180&lt;&gt;""),IF(V180&gt;U180,"GOULOT",""),"")</f>
        <v/>
      </c>
      <c r="Z180" s="18">
        <f>IF(AND(J180&lt;&gt;"",C180="Processus"),IF(J180&lt;Seuil_TRS,"TRS BAS",""),"")</f>
        <v/>
      </c>
      <c r="AA180" s="18">
        <f>IF(AND(C180="Stock",N180&lt;&gt;""),IF(N(M180)&gt;N180,"SURSTOCK",""),"")</f>
        <v/>
      </c>
      <c r="AB180" s="18">
        <f>IF(A180="","",IF(COUNTIF($A$6:$A$405,A180)&gt;1,"ID EN DOUBLE",IF(AND(B180="",C180&lt;&gt;"Client"),"PAS DE SUIVANT",IF(AND(B180&lt;&gt;"",COUNTIF($A$6:$A$405,B180)=0),"SUIVANT INCONNU","OK"))))</f>
        <v/>
      </c>
    </row>
    <row r="181">
      <c r="A181" s="19" t="n"/>
      <c r="B181" s="20" t="n"/>
      <c r="C181" s="20" t="n"/>
      <c r="D181" s="20" t="n"/>
      <c r="E181" s="20" t="n"/>
      <c r="F181" s="20" t="n"/>
      <c r="G181" s="20" t="n"/>
      <c r="H181" s="20" t="n"/>
      <c r="I181" s="20" t="n"/>
      <c r="J181" s="21" t="n"/>
      <c r="K181" s="21" t="n"/>
      <c r="L181" s="20" t="n"/>
      <c r="M181" s="22" t="n"/>
      <c r="N181" s="22" t="n"/>
      <c r="O181" s="22" t="n"/>
      <c r="P181" s="20" t="n"/>
      <c r="Q181" s="20" t="n"/>
      <c r="R181" s="20" t="n"/>
      <c r="S181" s="20" t="n"/>
      <c r="T181" s="14">
        <f>IF(A181="","",IF(C181="Client",N(O181),IFERROR(INDEX($T$6:$T$405,MATCH(B181,$A$6:$A$405,0))*IF(P181="",1,P181),"")))</f>
        <v/>
      </c>
      <c r="U181" s="15">
        <f>IF(OR(T181="",T181=0),"",Ouverture_min/T181)</f>
        <v/>
      </c>
      <c r="V181" s="15">
        <f>IF(OR(H181="",C181&lt;&gt;"Processus"),"",H181/MAX(1,N(Q181)))</f>
        <v/>
      </c>
      <c r="W181" s="16">
        <f>IF(AND(C181="Stock",N(T181)&gt;0),N(M181)/T181,"")</f>
        <v/>
      </c>
      <c r="X181" s="17">
        <f>IF(OR(V181="",U181=""),"",V181/(U181*IF(J181="",1,J181)))</f>
        <v/>
      </c>
      <c r="Y181" s="18">
        <f>IF(AND(V181&lt;&gt;"",U181&lt;&gt;""),IF(V181&gt;U181,"GOULOT",""),"")</f>
        <v/>
      </c>
      <c r="Z181" s="18">
        <f>IF(AND(J181&lt;&gt;"",C181="Processus"),IF(J181&lt;Seuil_TRS,"TRS BAS",""),"")</f>
        <v/>
      </c>
      <c r="AA181" s="18">
        <f>IF(AND(C181="Stock",N181&lt;&gt;""),IF(N(M181)&gt;N181,"SURSTOCK",""),"")</f>
        <v/>
      </c>
      <c r="AB181" s="18">
        <f>IF(A181="","",IF(COUNTIF($A$6:$A$405,A181)&gt;1,"ID EN DOUBLE",IF(AND(B181="",C181&lt;&gt;"Client"),"PAS DE SUIVANT",IF(AND(B181&lt;&gt;"",COUNTIF($A$6:$A$405,B181)=0),"SUIVANT INCONNU","OK"))))</f>
        <v/>
      </c>
    </row>
    <row r="182">
      <c r="A182" s="10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2" t="n"/>
      <c r="K182" s="12" t="n"/>
      <c r="L182" s="11" t="n"/>
      <c r="M182" s="13" t="n"/>
      <c r="N182" s="13" t="n"/>
      <c r="O182" s="13" t="n"/>
      <c r="P182" s="11" t="n"/>
      <c r="Q182" s="11" t="n"/>
      <c r="R182" s="11" t="n"/>
      <c r="S182" s="11" t="n"/>
      <c r="T182" s="14">
        <f>IF(A182="","",IF(C182="Client",N(O182),IFERROR(INDEX($T$6:$T$405,MATCH(B182,$A$6:$A$405,0))*IF(P182="",1,P182),"")))</f>
        <v/>
      </c>
      <c r="U182" s="15">
        <f>IF(OR(T182="",T182=0),"",Ouverture_min/T182)</f>
        <v/>
      </c>
      <c r="V182" s="15">
        <f>IF(OR(H182="",C182&lt;&gt;"Processus"),"",H182/MAX(1,N(Q182)))</f>
        <v/>
      </c>
      <c r="W182" s="16">
        <f>IF(AND(C182="Stock",N(T182)&gt;0),N(M182)/T182,"")</f>
        <v/>
      </c>
      <c r="X182" s="17">
        <f>IF(OR(V182="",U182=""),"",V182/(U182*IF(J182="",1,J182)))</f>
        <v/>
      </c>
      <c r="Y182" s="18">
        <f>IF(AND(V182&lt;&gt;"",U182&lt;&gt;""),IF(V182&gt;U182,"GOULOT",""),"")</f>
        <v/>
      </c>
      <c r="Z182" s="18">
        <f>IF(AND(J182&lt;&gt;"",C182="Processus"),IF(J182&lt;Seuil_TRS,"TRS BAS",""),"")</f>
        <v/>
      </c>
      <c r="AA182" s="18">
        <f>IF(AND(C182="Stock",N182&lt;&gt;""),IF(N(M182)&gt;N182,"SURSTOCK",""),"")</f>
        <v/>
      </c>
      <c r="AB182" s="18">
        <f>IF(A182="","",IF(COUNTIF($A$6:$A$405,A182)&gt;1,"ID EN DOUBLE",IF(AND(B182="",C182&lt;&gt;"Client"),"PAS DE SUIVANT",IF(AND(B182&lt;&gt;"",COUNTIF($A$6:$A$405,B182)=0),"SUIVANT INCONNU","OK"))))</f>
        <v/>
      </c>
    </row>
    <row r="183">
      <c r="A183" s="19" t="n"/>
      <c r="B183" s="20" t="n"/>
      <c r="C183" s="20" t="n"/>
      <c r="D183" s="20" t="n"/>
      <c r="E183" s="20" t="n"/>
      <c r="F183" s="20" t="n"/>
      <c r="G183" s="20" t="n"/>
      <c r="H183" s="20" t="n"/>
      <c r="I183" s="20" t="n"/>
      <c r="J183" s="21" t="n"/>
      <c r="K183" s="21" t="n"/>
      <c r="L183" s="20" t="n"/>
      <c r="M183" s="22" t="n"/>
      <c r="N183" s="22" t="n"/>
      <c r="O183" s="22" t="n"/>
      <c r="P183" s="20" t="n"/>
      <c r="Q183" s="20" t="n"/>
      <c r="R183" s="20" t="n"/>
      <c r="S183" s="20" t="n"/>
      <c r="T183" s="14">
        <f>IF(A183="","",IF(C183="Client",N(O183),IFERROR(INDEX($T$6:$T$405,MATCH(B183,$A$6:$A$405,0))*IF(P183="",1,P183),"")))</f>
        <v/>
      </c>
      <c r="U183" s="15">
        <f>IF(OR(T183="",T183=0),"",Ouverture_min/T183)</f>
        <v/>
      </c>
      <c r="V183" s="15">
        <f>IF(OR(H183="",C183&lt;&gt;"Processus"),"",H183/MAX(1,N(Q183)))</f>
        <v/>
      </c>
      <c r="W183" s="16">
        <f>IF(AND(C183="Stock",N(T183)&gt;0),N(M183)/T183,"")</f>
        <v/>
      </c>
      <c r="X183" s="17">
        <f>IF(OR(V183="",U183=""),"",V183/(U183*IF(J183="",1,J183)))</f>
        <v/>
      </c>
      <c r="Y183" s="18">
        <f>IF(AND(V183&lt;&gt;"",U183&lt;&gt;""),IF(V183&gt;U183,"GOULOT",""),"")</f>
        <v/>
      </c>
      <c r="Z183" s="18">
        <f>IF(AND(J183&lt;&gt;"",C183="Processus"),IF(J183&lt;Seuil_TRS,"TRS BAS",""),"")</f>
        <v/>
      </c>
      <c r="AA183" s="18">
        <f>IF(AND(C183="Stock",N183&lt;&gt;""),IF(N(M183)&gt;N183,"SURSTOCK",""),"")</f>
        <v/>
      </c>
      <c r="AB183" s="18">
        <f>IF(A183="","",IF(COUNTIF($A$6:$A$405,A183)&gt;1,"ID EN DOUBLE",IF(AND(B183="",C183&lt;&gt;"Client"),"PAS DE SUIVANT",IF(AND(B183&lt;&gt;"",COUNTIF($A$6:$A$405,B183)=0),"SUIVANT INCONNU","OK"))))</f>
        <v/>
      </c>
    </row>
    <row r="184">
      <c r="A184" s="10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2" t="n"/>
      <c r="K184" s="12" t="n"/>
      <c r="L184" s="11" t="n"/>
      <c r="M184" s="13" t="n"/>
      <c r="N184" s="13" t="n"/>
      <c r="O184" s="13" t="n"/>
      <c r="P184" s="11" t="n"/>
      <c r="Q184" s="11" t="n"/>
      <c r="R184" s="11" t="n"/>
      <c r="S184" s="11" t="n"/>
      <c r="T184" s="14">
        <f>IF(A184="","",IF(C184="Client",N(O184),IFERROR(INDEX($T$6:$T$405,MATCH(B184,$A$6:$A$405,0))*IF(P184="",1,P184),"")))</f>
        <v/>
      </c>
      <c r="U184" s="15">
        <f>IF(OR(T184="",T184=0),"",Ouverture_min/T184)</f>
        <v/>
      </c>
      <c r="V184" s="15">
        <f>IF(OR(H184="",C184&lt;&gt;"Processus"),"",H184/MAX(1,N(Q184)))</f>
        <v/>
      </c>
      <c r="W184" s="16">
        <f>IF(AND(C184="Stock",N(T184)&gt;0),N(M184)/T184,"")</f>
        <v/>
      </c>
      <c r="X184" s="17">
        <f>IF(OR(V184="",U184=""),"",V184/(U184*IF(J184="",1,J184)))</f>
        <v/>
      </c>
      <c r="Y184" s="18">
        <f>IF(AND(V184&lt;&gt;"",U184&lt;&gt;""),IF(V184&gt;U184,"GOULOT",""),"")</f>
        <v/>
      </c>
      <c r="Z184" s="18">
        <f>IF(AND(J184&lt;&gt;"",C184="Processus"),IF(J184&lt;Seuil_TRS,"TRS BAS",""),"")</f>
        <v/>
      </c>
      <c r="AA184" s="18">
        <f>IF(AND(C184="Stock",N184&lt;&gt;""),IF(N(M184)&gt;N184,"SURSTOCK",""),"")</f>
        <v/>
      </c>
      <c r="AB184" s="18">
        <f>IF(A184="","",IF(COUNTIF($A$6:$A$405,A184)&gt;1,"ID EN DOUBLE",IF(AND(B184="",C184&lt;&gt;"Client"),"PAS DE SUIVANT",IF(AND(B184&lt;&gt;"",COUNTIF($A$6:$A$405,B184)=0),"SUIVANT INCONNU","OK"))))</f>
        <v/>
      </c>
    </row>
    <row r="185">
      <c r="A185" s="19" t="n"/>
      <c r="B185" s="20" t="n"/>
      <c r="C185" s="20" t="n"/>
      <c r="D185" s="20" t="n"/>
      <c r="E185" s="20" t="n"/>
      <c r="F185" s="20" t="n"/>
      <c r="G185" s="20" t="n"/>
      <c r="H185" s="20" t="n"/>
      <c r="I185" s="20" t="n"/>
      <c r="J185" s="21" t="n"/>
      <c r="K185" s="21" t="n"/>
      <c r="L185" s="20" t="n"/>
      <c r="M185" s="22" t="n"/>
      <c r="N185" s="22" t="n"/>
      <c r="O185" s="22" t="n"/>
      <c r="P185" s="20" t="n"/>
      <c r="Q185" s="20" t="n"/>
      <c r="R185" s="20" t="n"/>
      <c r="S185" s="20" t="n"/>
      <c r="T185" s="14">
        <f>IF(A185="","",IF(C185="Client",N(O185),IFERROR(INDEX($T$6:$T$405,MATCH(B185,$A$6:$A$405,0))*IF(P185="",1,P185),"")))</f>
        <v/>
      </c>
      <c r="U185" s="15">
        <f>IF(OR(T185="",T185=0),"",Ouverture_min/T185)</f>
        <v/>
      </c>
      <c r="V185" s="15">
        <f>IF(OR(H185="",C185&lt;&gt;"Processus"),"",H185/MAX(1,N(Q185)))</f>
        <v/>
      </c>
      <c r="W185" s="16">
        <f>IF(AND(C185="Stock",N(T185)&gt;0),N(M185)/T185,"")</f>
        <v/>
      </c>
      <c r="X185" s="17">
        <f>IF(OR(V185="",U185=""),"",V185/(U185*IF(J185="",1,J185)))</f>
        <v/>
      </c>
      <c r="Y185" s="18">
        <f>IF(AND(V185&lt;&gt;"",U185&lt;&gt;""),IF(V185&gt;U185,"GOULOT",""),"")</f>
        <v/>
      </c>
      <c r="Z185" s="18">
        <f>IF(AND(J185&lt;&gt;"",C185="Processus"),IF(J185&lt;Seuil_TRS,"TRS BAS",""),"")</f>
        <v/>
      </c>
      <c r="AA185" s="18">
        <f>IF(AND(C185="Stock",N185&lt;&gt;""),IF(N(M185)&gt;N185,"SURSTOCK",""),"")</f>
        <v/>
      </c>
      <c r="AB185" s="18">
        <f>IF(A185="","",IF(COUNTIF($A$6:$A$405,A185)&gt;1,"ID EN DOUBLE",IF(AND(B185="",C185&lt;&gt;"Client"),"PAS DE SUIVANT",IF(AND(B185&lt;&gt;"",COUNTIF($A$6:$A$405,B185)=0),"SUIVANT INCONNU","OK"))))</f>
        <v/>
      </c>
    </row>
    <row r="186">
      <c r="A186" s="10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2" t="n"/>
      <c r="K186" s="12" t="n"/>
      <c r="L186" s="11" t="n"/>
      <c r="M186" s="13" t="n"/>
      <c r="N186" s="13" t="n"/>
      <c r="O186" s="13" t="n"/>
      <c r="P186" s="11" t="n"/>
      <c r="Q186" s="11" t="n"/>
      <c r="R186" s="11" t="n"/>
      <c r="S186" s="11" t="n"/>
      <c r="T186" s="14">
        <f>IF(A186="","",IF(C186="Client",N(O186),IFERROR(INDEX($T$6:$T$405,MATCH(B186,$A$6:$A$405,0))*IF(P186="",1,P186),"")))</f>
        <v/>
      </c>
      <c r="U186" s="15">
        <f>IF(OR(T186="",T186=0),"",Ouverture_min/T186)</f>
        <v/>
      </c>
      <c r="V186" s="15">
        <f>IF(OR(H186="",C186&lt;&gt;"Processus"),"",H186/MAX(1,N(Q186)))</f>
        <v/>
      </c>
      <c r="W186" s="16">
        <f>IF(AND(C186="Stock",N(T186)&gt;0),N(M186)/T186,"")</f>
        <v/>
      </c>
      <c r="X186" s="17">
        <f>IF(OR(V186="",U186=""),"",V186/(U186*IF(J186="",1,J186)))</f>
        <v/>
      </c>
      <c r="Y186" s="18">
        <f>IF(AND(V186&lt;&gt;"",U186&lt;&gt;""),IF(V186&gt;U186,"GOULOT",""),"")</f>
        <v/>
      </c>
      <c r="Z186" s="18">
        <f>IF(AND(J186&lt;&gt;"",C186="Processus"),IF(J186&lt;Seuil_TRS,"TRS BAS",""),"")</f>
        <v/>
      </c>
      <c r="AA186" s="18">
        <f>IF(AND(C186="Stock",N186&lt;&gt;""),IF(N(M186)&gt;N186,"SURSTOCK",""),"")</f>
        <v/>
      </c>
      <c r="AB186" s="18">
        <f>IF(A186="","",IF(COUNTIF($A$6:$A$405,A186)&gt;1,"ID EN DOUBLE",IF(AND(B186="",C186&lt;&gt;"Client"),"PAS DE SUIVANT",IF(AND(B186&lt;&gt;"",COUNTIF($A$6:$A$405,B186)=0),"SUIVANT INCONNU","OK"))))</f>
        <v/>
      </c>
    </row>
    <row r="187">
      <c r="A187" s="19" t="n"/>
      <c r="B187" s="20" t="n"/>
      <c r="C187" s="20" t="n"/>
      <c r="D187" s="20" t="n"/>
      <c r="E187" s="20" t="n"/>
      <c r="F187" s="20" t="n"/>
      <c r="G187" s="20" t="n"/>
      <c r="H187" s="20" t="n"/>
      <c r="I187" s="20" t="n"/>
      <c r="J187" s="21" t="n"/>
      <c r="K187" s="21" t="n"/>
      <c r="L187" s="20" t="n"/>
      <c r="M187" s="22" t="n"/>
      <c r="N187" s="22" t="n"/>
      <c r="O187" s="22" t="n"/>
      <c r="P187" s="20" t="n"/>
      <c r="Q187" s="20" t="n"/>
      <c r="R187" s="20" t="n"/>
      <c r="S187" s="20" t="n"/>
      <c r="T187" s="14">
        <f>IF(A187="","",IF(C187="Client",N(O187),IFERROR(INDEX($T$6:$T$405,MATCH(B187,$A$6:$A$405,0))*IF(P187="",1,P187),"")))</f>
        <v/>
      </c>
      <c r="U187" s="15">
        <f>IF(OR(T187="",T187=0),"",Ouverture_min/T187)</f>
        <v/>
      </c>
      <c r="V187" s="15">
        <f>IF(OR(H187="",C187&lt;&gt;"Processus"),"",H187/MAX(1,N(Q187)))</f>
        <v/>
      </c>
      <c r="W187" s="16">
        <f>IF(AND(C187="Stock",N(T187)&gt;0),N(M187)/T187,"")</f>
        <v/>
      </c>
      <c r="X187" s="17">
        <f>IF(OR(V187="",U187=""),"",V187/(U187*IF(J187="",1,J187)))</f>
        <v/>
      </c>
      <c r="Y187" s="18">
        <f>IF(AND(V187&lt;&gt;"",U187&lt;&gt;""),IF(V187&gt;U187,"GOULOT",""),"")</f>
        <v/>
      </c>
      <c r="Z187" s="18">
        <f>IF(AND(J187&lt;&gt;"",C187="Processus"),IF(J187&lt;Seuil_TRS,"TRS BAS",""),"")</f>
        <v/>
      </c>
      <c r="AA187" s="18">
        <f>IF(AND(C187="Stock",N187&lt;&gt;""),IF(N(M187)&gt;N187,"SURSTOCK",""),"")</f>
        <v/>
      </c>
      <c r="AB187" s="18">
        <f>IF(A187="","",IF(COUNTIF($A$6:$A$405,A187)&gt;1,"ID EN DOUBLE",IF(AND(B187="",C187&lt;&gt;"Client"),"PAS DE SUIVANT",IF(AND(B187&lt;&gt;"",COUNTIF($A$6:$A$405,B187)=0),"SUIVANT INCONNU","OK"))))</f>
        <v/>
      </c>
    </row>
    <row r="188">
      <c r="A188" s="10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2" t="n"/>
      <c r="K188" s="12" t="n"/>
      <c r="L188" s="11" t="n"/>
      <c r="M188" s="13" t="n"/>
      <c r="N188" s="13" t="n"/>
      <c r="O188" s="13" t="n"/>
      <c r="P188" s="11" t="n"/>
      <c r="Q188" s="11" t="n"/>
      <c r="R188" s="11" t="n"/>
      <c r="S188" s="11" t="n"/>
      <c r="T188" s="14">
        <f>IF(A188="","",IF(C188="Client",N(O188),IFERROR(INDEX($T$6:$T$405,MATCH(B188,$A$6:$A$405,0))*IF(P188="",1,P188),"")))</f>
        <v/>
      </c>
      <c r="U188" s="15">
        <f>IF(OR(T188="",T188=0),"",Ouverture_min/T188)</f>
        <v/>
      </c>
      <c r="V188" s="15">
        <f>IF(OR(H188="",C188&lt;&gt;"Processus"),"",H188/MAX(1,N(Q188)))</f>
        <v/>
      </c>
      <c r="W188" s="16">
        <f>IF(AND(C188="Stock",N(T188)&gt;0),N(M188)/T188,"")</f>
        <v/>
      </c>
      <c r="X188" s="17">
        <f>IF(OR(V188="",U188=""),"",V188/(U188*IF(J188="",1,J188)))</f>
        <v/>
      </c>
      <c r="Y188" s="18">
        <f>IF(AND(V188&lt;&gt;"",U188&lt;&gt;""),IF(V188&gt;U188,"GOULOT",""),"")</f>
        <v/>
      </c>
      <c r="Z188" s="18">
        <f>IF(AND(J188&lt;&gt;"",C188="Processus"),IF(J188&lt;Seuil_TRS,"TRS BAS",""),"")</f>
        <v/>
      </c>
      <c r="AA188" s="18">
        <f>IF(AND(C188="Stock",N188&lt;&gt;""),IF(N(M188)&gt;N188,"SURSTOCK",""),"")</f>
        <v/>
      </c>
      <c r="AB188" s="18">
        <f>IF(A188="","",IF(COUNTIF($A$6:$A$405,A188)&gt;1,"ID EN DOUBLE",IF(AND(B188="",C188&lt;&gt;"Client"),"PAS DE SUIVANT",IF(AND(B188&lt;&gt;"",COUNTIF($A$6:$A$405,B188)=0),"SUIVANT INCONNU","OK"))))</f>
        <v/>
      </c>
    </row>
    <row r="189">
      <c r="A189" s="19" t="n"/>
      <c r="B189" s="20" t="n"/>
      <c r="C189" s="20" t="n"/>
      <c r="D189" s="20" t="n"/>
      <c r="E189" s="20" t="n"/>
      <c r="F189" s="20" t="n"/>
      <c r="G189" s="20" t="n"/>
      <c r="H189" s="20" t="n"/>
      <c r="I189" s="20" t="n"/>
      <c r="J189" s="21" t="n"/>
      <c r="K189" s="21" t="n"/>
      <c r="L189" s="20" t="n"/>
      <c r="M189" s="22" t="n"/>
      <c r="N189" s="22" t="n"/>
      <c r="O189" s="22" t="n"/>
      <c r="P189" s="20" t="n"/>
      <c r="Q189" s="20" t="n"/>
      <c r="R189" s="20" t="n"/>
      <c r="S189" s="20" t="n"/>
      <c r="T189" s="14">
        <f>IF(A189="","",IF(C189="Client",N(O189),IFERROR(INDEX($T$6:$T$405,MATCH(B189,$A$6:$A$405,0))*IF(P189="",1,P189),"")))</f>
        <v/>
      </c>
      <c r="U189" s="15">
        <f>IF(OR(T189="",T189=0),"",Ouverture_min/T189)</f>
        <v/>
      </c>
      <c r="V189" s="15">
        <f>IF(OR(H189="",C189&lt;&gt;"Processus"),"",H189/MAX(1,N(Q189)))</f>
        <v/>
      </c>
      <c r="W189" s="16">
        <f>IF(AND(C189="Stock",N(T189)&gt;0),N(M189)/T189,"")</f>
        <v/>
      </c>
      <c r="X189" s="17">
        <f>IF(OR(V189="",U189=""),"",V189/(U189*IF(J189="",1,J189)))</f>
        <v/>
      </c>
      <c r="Y189" s="18">
        <f>IF(AND(V189&lt;&gt;"",U189&lt;&gt;""),IF(V189&gt;U189,"GOULOT",""),"")</f>
        <v/>
      </c>
      <c r="Z189" s="18">
        <f>IF(AND(J189&lt;&gt;"",C189="Processus"),IF(J189&lt;Seuil_TRS,"TRS BAS",""),"")</f>
        <v/>
      </c>
      <c r="AA189" s="18">
        <f>IF(AND(C189="Stock",N189&lt;&gt;""),IF(N(M189)&gt;N189,"SURSTOCK",""),"")</f>
        <v/>
      </c>
      <c r="AB189" s="18">
        <f>IF(A189="","",IF(COUNTIF($A$6:$A$405,A189)&gt;1,"ID EN DOUBLE",IF(AND(B189="",C189&lt;&gt;"Client"),"PAS DE SUIVANT",IF(AND(B189&lt;&gt;"",COUNTIF($A$6:$A$405,B189)=0),"SUIVANT INCONNU","OK"))))</f>
        <v/>
      </c>
    </row>
    <row r="190">
      <c r="A190" s="10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2" t="n"/>
      <c r="K190" s="12" t="n"/>
      <c r="L190" s="11" t="n"/>
      <c r="M190" s="13" t="n"/>
      <c r="N190" s="13" t="n"/>
      <c r="O190" s="13" t="n"/>
      <c r="P190" s="11" t="n"/>
      <c r="Q190" s="11" t="n"/>
      <c r="R190" s="11" t="n"/>
      <c r="S190" s="11" t="n"/>
      <c r="T190" s="14">
        <f>IF(A190="","",IF(C190="Client",N(O190),IFERROR(INDEX($T$6:$T$405,MATCH(B190,$A$6:$A$405,0))*IF(P190="",1,P190),"")))</f>
        <v/>
      </c>
      <c r="U190" s="15">
        <f>IF(OR(T190="",T190=0),"",Ouverture_min/T190)</f>
        <v/>
      </c>
      <c r="V190" s="15">
        <f>IF(OR(H190="",C190&lt;&gt;"Processus"),"",H190/MAX(1,N(Q190)))</f>
        <v/>
      </c>
      <c r="W190" s="16">
        <f>IF(AND(C190="Stock",N(T190)&gt;0),N(M190)/T190,"")</f>
        <v/>
      </c>
      <c r="X190" s="17">
        <f>IF(OR(V190="",U190=""),"",V190/(U190*IF(J190="",1,J190)))</f>
        <v/>
      </c>
      <c r="Y190" s="18">
        <f>IF(AND(V190&lt;&gt;"",U190&lt;&gt;""),IF(V190&gt;U190,"GOULOT",""),"")</f>
        <v/>
      </c>
      <c r="Z190" s="18">
        <f>IF(AND(J190&lt;&gt;"",C190="Processus"),IF(J190&lt;Seuil_TRS,"TRS BAS",""),"")</f>
        <v/>
      </c>
      <c r="AA190" s="18">
        <f>IF(AND(C190="Stock",N190&lt;&gt;""),IF(N(M190)&gt;N190,"SURSTOCK",""),"")</f>
        <v/>
      </c>
      <c r="AB190" s="18">
        <f>IF(A190="","",IF(COUNTIF($A$6:$A$405,A190)&gt;1,"ID EN DOUBLE",IF(AND(B190="",C190&lt;&gt;"Client"),"PAS DE SUIVANT",IF(AND(B190&lt;&gt;"",COUNTIF($A$6:$A$405,B190)=0),"SUIVANT INCONNU","OK"))))</f>
        <v/>
      </c>
    </row>
    <row r="191">
      <c r="A191" s="19" t="n"/>
      <c r="B191" s="20" t="n"/>
      <c r="C191" s="20" t="n"/>
      <c r="D191" s="20" t="n"/>
      <c r="E191" s="20" t="n"/>
      <c r="F191" s="20" t="n"/>
      <c r="G191" s="20" t="n"/>
      <c r="H191" s="20" t="n"/>
      <c r="I191" s="20" t="n"/>
      <c r="J191" s="21" t="n"/>
      <c r="K191" s="21" t="n"/>
      <c r="L191" s="20" t="n"/>
      <c r="M191" s="22" t="n"/>
      <c r="N191" s="22" t="n"/>
      <c r="O191" s="22" t="n"/>
      <c r="P191" s="20" t="n"/>
      <c r="Q191" s="20" t="n"/>
      <c r="R191" s="20" t="n"/>
      <c r="S191" s="20" t="n"/>
      <c r="T191" s="14">
        <f>IF(A191="","",IF(C191="Client",N(O191),IFERROR(INDEX($T$6:$T$405,MATCH(B191,$A$6:$A$405,0))*IF(P191="",1,P191),"")))</f>
        <v/>
      </c>
      <c r="U191" s="15">
        <f>IF(OR(T191="",T191=0),"",Ouverture_min/T191)</f>
        <v/>
      </c>
      <c r="V191" s="15">
        <f>IF(OR(H191="",C191&lt;&gt;"Processus"),"",H191/MAX(1,N(Q191)))</f>
        <v/>
      </c>
      <c r="W191" s="16">
        <f>IF(AND(C191="Stock",N(T191)&gt;0),N(M191)/T191,"")</f>
        <v/>
      </c>
      <c r="X191" s="17">
        <f>IF(OR(V191="",U191=""),"",V191/(U191*IF(J191="",1,J191)))</f>
        <v/>
      </c>
      <c r="Y191" s="18">
        <f>IF(AND(V191&lt;&gt;"",U191&lt;&gt;""),IF(V191&gt;U191,"GOULOT",""),"")</f>
        <v/>
      </c>
      <c r="Z191" s="18">
        <f>IF(AND(J191&lt;&gt;"",C191="Processus"),IF(J191&lt;Seuil_TRS,"TRS BAS",""),"")</f>
        <v/>
      </c>
      <c r="AA191" s="18">
        <f>IF(AND(C191="Stock",N191&lt;&gt;""),IF(N(M191)&gt;N191,"SURSTOCK",""),"")</f>
        <v/>
      </c>
      <c r="AB191" s="18">
        <f>IF(A191="","",IF(COUNTIF($A$6:$A$405,A191)&gt;1,"ID EN DOUBLE",IF(AND(B191="",C191&lt;&gt;"Client"),"PAS DE SUIVANT",IF(AND(B191&lt;&gt;"",COUNTIF($A$6:$A$405,B191)=0),"SUIVANT INCONNU","OK"))))</f>
        <v/>
      </c>
    </row>
    <row r="192">
      <c r="A192" s="10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2" t="n"/>
      <c r="K192" s="12" t="n"/>
      <c r="L192" s="11" t="n"/>
      <c r="M192" s="13" t="n"/>
      <c r="N192" s="13" t="n"/>
      <c r="O192" s="13" t="n"/>
      <c r="P192" s="11" t="n"/>
      <c r="Q192" s="11" t="n"/>
      <c r="R192" s="11" t="n"/>
      <c r="S192" s="11" t="n"/>
      <c r="T192" s="14">
        <f>IF(A192="","",IF(C192="Client",N(O192),IFERROR(INDEX($T$6:$T$405,MATCH(B192,$A$6:$A$405,0))*IF(P192="",1,P192),"")))</f>
        <v/>
      </c>
      <c r="U192" s="15">
        <f>IF(OR(T192="",T192=0),"",Ouverture_min/T192)</f>
        <v/>
      </c>
      <c r="V192" s="15">
        <f>IF(OR(H192="",C192&lt;&gt;"Processus"),"",H192/MAX(1,N(Q192)))</f>
        <v/>
      </c>
      <c r="W192" s="16">
        <f>IF(AND(C192="Stock",N(T192)&gt;0),N(M192)/T192,"")</f>
        <v/>
      </c>
      <c r="X192" s="17">
        <f>IF(OR(V192="",U192=""),"",V192/(U192*IF(J192="",1,J192)))</f>
        <v/>
      </c>
      <c r="Y192" s="18">
        <f>IF(AND(V192&lt;&gt;"",U192&lt;&gt;""),IF(V192&gt;U192,"GOULOT",""),"")</f>
        <v/>
      </c>
      <c r="Z192" s="18">
        <f>IF(AND(J192&lt;&gt;"",C192="Processus"),IF(J192&lt;Seuil_TRS,"TRS BAS",""),"")</f>
        <v/>
      </c>
      <c r="AA192" s="18">
        <f>IF(AND(C192="Stock",N192&lt;&gt;""),IF(N(M192)&gt;N192,"SURSTOCK",""),"")</f>
        <v/>
      </c>
      <c r="AB192" s="18">
        <f>IF(A192="","",IF(COUNTIF($A$6:$A$405,A192)&gt;1,"ID EN DOUBLE",IF(AND(B192="",C192&lt;&gt;"Client"),"PAS DE SUIVANT",IF(AND(B192&lt;&gt;"",COUNTIF($A$6:$A$405,B192)=0),"SUIVANT INCONNU","OK"))))</f>
        <v/>
      </c>
    </row>
    <row r="193">
      <c r="A193" s="19" t="n"/>
      <c r="B193" s="20" t="n"/>
      <c r="C193" s="20" t="n"/>
      <c r="D193" s="20" t="n"/>
      <c r="E193" s="20" t="n"/>
      <c r="F193" s="20" t="n"/>
      <c r="G193" s="20" t="n"/>
      <c r="H193" s="20" t="n"/>
      <c r="I193" s="20" t="n"/>
      <c r="J193" s="21" t="n"/>
      <c r="K193" s="21" t="n"/>
      <c r="L193" s="20" t="n"/>
      <c r="M193" s="22" t="n"/>
      <c r="N193" s="22" t="n"/>
      <c r="O193" s="22" t="n"/>
      <c r="P193" s="20" t="n"/>
      <c r="Q193" s="20" t="n"/>
      <c r="R193" s="20" t="n"/>
      <c r="S193" s="20" t="n"/>
      <c r="T193" s="14">
        <f>IF(A193="","",IF(C193="Client",N(O193),IFERROR(INDEX($T$6:$T$405,MATCH(B193,$A$6:$A$405,0))*IF(P193="",1,P193),"")))</f>
        <v/>
      </c>
      <c r="U193" s="15">
        <f>IF(OR(T193="",T193=0),"",Ouverture_min/T193)</f>
        <v/>
      </c>
      <c r="V193" s="15">
        <f>IF(OR(H193="",C193&lt;&gt;"Processus"),"",H193/MAX(1,N(Q193)))</f>
        <v/>
      </c>
      <c r="W193" s="16">
        <f>IF(AND(C193="Stock",N(T193)&gt;0),N(M193)/T193,"")</f>
        <v/>
      </c>
      <c r="X193" s="17">
        <f>IF(OR(V193="",U193=""),"",V193/(U193*IF(J193="",1,J193)))</f>
        <v/>
      </c>
      <c r="Y193" s="18">
        <f>IF(AND(V193&lt;&gt;"",U193&lt;&gt;""),IF(V193&gt;U193,"GOULOT",""),"")</f>
        <v/>
      </c>
      <c r="Z193" s="18">
        <f>IF(AND(J193&lt;&gt;"",C193="Processus"),IF(J193&lt;Seuil_TRS,"TRS BAS",""),"")</f>
        <v/>
      </c>
      <c r="AA193" s="18">
        <f>IF(AND(C193="Stock",N193&lt;&gt;""),IF(N(M193)&gt;N193,"SURSTOCK",""),"")</f>
        <v/>
      </c>
      <c r="AB193" s="18">
        <f>IF(A193="","",IF(COUNTIF($A$6:$A$405,A193)&gt;1,"ID EN DOUBLE",IF(AND(B193="",C193&lt;&gt;"Client"),"PAS DE SUIVANT",IF(AND(B193&lt;&gt;"",COUNTIF($A$6:$A$405,B193)=0),"SUIVANT INCONNU","OK"))))</f>
        <v/>
      </c>
    </row>
    <row r="194">
      <c r="A194" s="10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2" t="n"/>
      <c r="K194" s="12" t="n"/>
      <c r="L194" s="11" t="n"/>
      <c r="M194" s="13" t="n"/>
      <c r="N194" s="13" t="n"/>
      <c r="O194" s="13" t="n"/>
      <c r="P194" s="11" t="n"/>
      <c r="Q194" s="11" t="n"/>
      <c r="R194" s="11" t="n"/>
      <c r="S194" s="11" t="n"/>
      <c r="T194" s="14">
        <f>IF(A194="","",IF(C194="Client",N(O194),IFERROR(INDEX($T$6:$T$405,MATCH(B194,$A$6:$A$405,0))*IF(P194="",1,P194),"")))</f>
        <v/>
      </c>
      <c r="U194" s="15">
        <f>IF(OR(T194="",T194=0),"",Ouverture_min/T194)</f>
        <v/>
      </c>
      <c r="V194" s="15">
        <f>IF(OR(H194="",C194&lt;&gt;"Processus"),"",H194/MAX(1,N(Q194)))</f>
        <v/>
      </c>
      <c r="W194" s="16">
        <f>IF(AND(C194="Stock",N(T194)&gt;0),N(M194)/T194,"")</f>
        <v/>
      </c>
      <c r="X194" s="17">
        <f>IF(OR(V194="",U194=""),"",V194/(U194*IF(J194="",1,J194)))</f>
        <v/>
      </c>
      <c r="Y194" s="18">
        <f>IF(AND(V194&lt;&gt;"",U194&lt;&gt;""),IF(V194&gt;U194,"GOULOT",""),"")</f>
        <v/>
      </c>
      <c r="Z194" s="18">
        <f>IF(AND(J194&lt;&gt;"",C194="Processus"),IF(J194&lt;Seuil_TRS,"TRS BAS",""),"")</f>
        <v/>
      </c>
      <c r="AA194" s="18">
        <f>IF(AND(C194="Stock",N194&lt;&gt;""),IF(N(M194)&gt;N194,"SURSTOCK",""),"")</f>
        <v/>
      </c>
      <c r="AB194" s="18">
        <f>IF(A194="","",IF(COUNTIF($A$6:$A$405,A194)&gt;1,"ID EN DOUBLE",IF(AND(B194="",C194&lt;&gt;"Client"),"PAS DE SUIVANT",IF(AND(B194&lt;&gt;"",COUNTIF($A$6:$A$405,B194)=0),"SUIVANT INCONNU","OK"))))</f>
        <v/>
      </c>
    </row>
    <row r="195">
      <c r="A195" s="19" t="n"/>
      <c r="B195" s="20" t="n"/>
      <c r="C195" s="20" t="n"/>
      <c r="D195" s="20" t="n"/>
      <c r="E195" s="20" t="n"/>
      <c r="F195" s="20" t="n"/>
      <c r="G195" s="20" t="n"/>
      <c r="H195" s="20" t="n"/>
      <c r="I195" s="20" t="n"/>
      <c r="J195" s="21" t="n"/>
      <c r="K195" s="21" t="n"/>
      <c r="L195" s="20" t="n"/>
      <c r="M195" s="22" t="n"/>
      <c r="N195" s="22" t="n"/>
      <c r="O195" s="22" t="n"/>
      <c r="P195" s="20" t="n"/>
      <c r="Q195" s="20" t="n"/>
      <c r="R195" s="20" t="n"/>
      <c r="S195" s="20" t="n"/>
      <c r="T195" s="14">
        <f>IF(A195="","",IF(C195="Client",N(O195),IFERROR(INDEX($T$6:$T$405,MATCH(B195,$A$6:$A$405,0))*IF(P195="",1,P195),"")))</f>
        <v/>
      </c>
      <c r="U195" s="15">
        <f>IF(OR(T195="",T195=0),"",Ouverture_min/T195)</f>
        <v/>
      </c>
      <c r="V195" s="15">
        <f>IF(OR(H195="",C195&lt;&gt;"Processus"),"",H195/MAX(1,N(Q195)))</f>
        <v/>
      </c>
      <c r="W195" s="16">
        <f>IF(AND(C195="Stock",N(T195)&gt;0),N(M195)/T195,"")</f>
        <v/>
      </c>
      <c r="X195" s="17">
        <f>IF(OR(V195="",U195=""),"",V195/(U195*IF(J195="",1,J195)))</f>
        <v/>
      </c>
      <c r="Y195" s="18">
        <f>IF(AND(V195&lt;&gt;"",U195&lt;&gt;""),IF(V195&gt;U195,"GOULOT",""),"")</f>
        <v/>
      </c>
      <c r="Z195" s="18">
        <f>IF(AND(J195&lt;&gt;"",C195="Processus"),IF(J195&lt;Seuil_TRS,"TRS BAS",""),"")</f>
        <v/>
      </c>
      <c r="AA195" s="18">
        <f>IF(AND(C195="Stock",N195&lt;&gt;""),IF(N(M195)&gt;N195,"SURSTOCK",""),"")</f>
        <v/>
      </c>
      <c r="AB195" s="18">
        <f>IF(A195="","",IF(COUNTIF($A$6:$A$405,A195)&gt;1,"ID EN DOUBLE",IF(AND(B195="",C195&lt;&gt;"Client"),"PAS DE SUIVANT",IF(AND(B195&lt;&gt;"",COUNTIF($A$6:$A$405,B195)=0),"SUIVANT INCONNU","OK"))))</f>
        <v/>
      </c>
    </row>
    <row r="196">
      <c r="A196" s="10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2" t="n"/>
      <c r="K196" s="12" t="n"/>
      <c r="L196" s="11" t="n"/>
      <c r="M196" s="13" t="n"/>
      <c r="N196" s="13" t="n"/>
      <c r="O196" s="13" t="n"/>
      <c r="P196" s="11" t="n"/>
      <c r="Q196" s="11" t="n"/>
      <c r="R196" s="11" t="n"/>
      <c r="S196" s="11" t="n"/>
      <c r="T196" s="14">
        <f>IF(A196="","",IF(C196="Client",N(O196),IFERROR(INDEX($T$6:$T$405,MATCH(B196,$A$6:$A$405,0))*IF(P196="",1,P196),"")))</f>
        <v/>
      </c>
      <c r="U196" s="15">
        <f>IF(OR(T196="",T196=0),"",Ouverture_min/T196)</f>
        <v/>
      </c>
      <c r="V196" s="15">
        <f>IF(OR(H196="",C196&lt;&gt;"Processus"),"",H196/MAX(1,N(Q196)))</f>
        <v/>
      </c>
      <c r="W196" s="16">
        <f>IF(AND(C196="Stock",N(T196)&gt;0),N(M196)/T196,"")</f>
        <v/>
      </c>
      <c r="X196" s="17">
        <f>IF(OR(V196="",U196=""),"",V196/(U196*IF(J196="",1,J196)))</f>
        <v/>
      </c>
      <c r="Y196" s="18">
        <f>IF(AND(V196&lt;&gt;"",U196&lt;&gt;""),IF(V196&gt;U196,"GOULOT",""),"")</f>
        <v/>
      </c>
      <c r="Z196" s="18">
        <f>IF(AND(J196&lt;&gt;"",C196="Processus"),IF(J196&lt;Seuil_TRS,"TRS BAS",""),"")</f>
        <v/>
      </c>
      <c r="AA196" s="18">
        <f>IF(AND(C196="Stock",N196&lt;&gt;""),IF(N(M196)&gt;N196,"SURSTOCK",""),"")</f>
        <v/>
      </c>
      <c r="AB196" s="18">
        <f>IF(A196="","",IF(COUNTIF($A$6:$A$405,A196)&gt;1,"ID EN DOUBLE",IF(AND(B196="",C196&lt;&gt;"Client"),"PAS DE SUIVANT",IF(AND(B196&lt;&gt;"",COUNTIF($A$6:$A$405,B196)=0),"SUIVANT INCONNU","OK"))))</f>
        <v/>
      </c>
    </row>
    <row r="197">
      <c r="A197" s="19" t="n"/>
      <c r="B197" s="20" t="n"/>
      <c r="C197" s="20" t="n"/>
      <c r="D197" s="20" t="n"/>
      <c r="E197" s="20" t="n"/>
      <c r="F197" s="20" t="n"/>
      <c r="G197" s="20" t="n"/>
      <c r="H197" s="20" t="n"/>
      <c r="I197" s="20" t="n"/>
      <c r="J197" s="21" t="n"/>
      <c r="K197" s="21" t="n"/>
      <c r="L197" s="20" t="n"/>
      <c r="M197" s="22" t="n"/>
      <c r="N197" s="22" t="n"/>
      <c r="O197" s="22" t="n"/>
      <c r="P197" s="20" t="n"/>
      <c r="Q197" s="20" t="n"/>
      <c r="R197" s="20" t="n"/>
      <c r="S197" s="20" t="n"/>
      <c r="T197" s="14">
        <f>IF(A197="","",IF(C197="Client",N(O197),IFERROR(INDEX($T$6:$T$405,MATCH(B197,$A$6:$A$405,0))*IF(P197="",1,P197),"")))</f>
        <v/>
      </c>
      <c r="U197" s="15">
        <f>IF(OR(T197="",T197=0),"",Ouverture_min/T197)</f>
        <v/>
      </c>
      <c r="V197" s="15">
        <f>IF(OR(H197="",C197&lt;&gt;"Processus"),"",H197/MAX(1,N(Q197)))</f>
        <v/>
      </c>
      <c r="W197" s="16">
        <f>IF(AND(C197="Stock",N(T197)&gt;0),N(M197)/T197,"")</f>
        <v/>
      </c>
      <c r="X197" s="17">
        <f>IF(OR(V197="",U197=""),"",V197/(U197*IF(J197="",1,J197)))</f>
        <v/>
      </c>
      <c r="Y197" s="18">
        <f>IF(AND(V197&lt;&gt;"",U197&lt;&gt;""),IF(V197&gt;U197,"GOULOT",""),"")</f>
        <v/>
      </c>
      <c r="Z197" s="18">
        <f>IF(AND(J197&lt;&gt;"",C197="Processus"),IF(J197&lt;Seuil_TRS,"TRS BAS",""),"")</f>
        <v/>
      </c>
      <c r="AA197" s="18">
        <f>IF(AND(C197="Stock",N197&lt;&gt;""),IF(N(M197)&gt;N197,"SURSTOCK",""),"")</f>
        <v/>
      </c>
      <c r="AB197" s="18">
        <f>IF(A197="","",IF(COUNTIF($A$6:$A$405,A197)&gt;1,"ID EN DOUBLE",IF(AND(B197="",C197&lt;&gt;"Client"),"PAS DE SUIVANT",IF(AND(B197&lt;&gt;"",COUNTIF($A$6:$A$405,B197)=0),"SUIVANT INCONNU","OK"))))</f>
        <v/>
      </c>
    </row>
    <row r="198">
      <c r="A198" s="10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2" t="n"/>
      <c r="K198" s="12" t="n"/>
      <c r="L198" s="11" t="n"/>
      <c r="M198" s="13" t="n"/>
      <c r="N198" s="13" t="n"/>
      <c r="O198" s="13" t="n"/>
      <c r="P198" s="11" t="n"/>
      <c r="Q198" s="11" t="n"/>
      <c r="R198" s="11" t="n"/>
      <c r="S198" s="11" t="n"/>
      <c r="T198" s="14">
        <f>IF(A198="","",IF(C198="Client",N(O198),IFERROR(INDEX($T$6:$T$405,MATCH(B198,$A$6:$A$405,0))*IF(P198="",1,P198),"")))</f>
        <v/>
      </c>
      <c r="U198" s="15">
        <f>IF(OR(T198="",T198=0),"",Ouverture_min/T198)</f>
        <v/>
      </c>
      <c r="V198" s="15">
        <f>IF(OR(H198="",C198&lt;&gt;"Processus"),"",H198/MAX(1,N(Q198)))</f>
        <v/>
      </c>
      <c r="W198" s="16">
        <f>IF(AND(C198="Stock",N(T198)&gt;0),N(M198)/T198,"")</f>
        <v/>
      </c>
      <c r="X198" s="17">
        <f>IF(OR(V198="",U198=""),"",V198/(U198*IF(J198="",1,J198)))</f>
        <v/>
      </c>
      <c r="Y198" s="18">
        <f>IF(AND(V198&lt;&gt;"",U198&lt;&gt;""),IF(V198&gt;U198,"GOULOT",""),"")</f>
        <v/>
      </c>
      <c r="Z198" s="18">
        <f>IF(AND(J198&lt;&gt;"",C198="Processus"),IF(J198&lt;Seuil_TRS,"TRS BAS",""),"")</f>
        <v/>
      </c>
      <c r="AA198" s="18">
        <f>IF(AND(C198="Stock",N198&lt;&gt;""),IF(N(M198)&gt;N198,"SURSTOCK",""),"")</f>
        <v/>
      </c>
      <c r="AB198" s="18">
        <f>IF(A198="","",IF(COUNTIF($A$6:$A$405,A198)&gt;1,"ID EN DOUBLE",IF(AND(B198="",C198&lt;&gt;"Client"),"PAS DE SUIVANT",IF(AND(B198&lt;&gt;"",COUNTIF($A$6:$A$405,B198)=0),"SUIVANT INCONNU","OK"))))</f>
        <v/>
      </c>
    </row>
    <row r="199">
      <c r="A199" s="19" t="n"/>
      <c r="B199" s="20" t="n"/>
      <c r="C199" s="20" t="n"/>
      <c r="D199" s="20" t="n"/>
      <c r="E199" s="20" t="n"/>
      <c r="F199" s="20" t="n"/>
      <c r="G199" s="20" t="n"/>
      <c r="H199" s="20" t="n"/>
      <c r="I199" s="20" t="n"/>
      <c r="J199" s="21" t="n"/>
      <c r="K199" s="21" t="n"/>
      <c r="L199" s="20" t="n"/>
      <c r="M199" s="22" t="n"/>
      <c r="N199" s="22" t="n"/>
      <c r="O199" s="22" t="n"/>
      <c r="P199" s="20" t="n"/>
      <c r="Q199" s="20" t="n"/>
      <c r="R199" s="20" t="n"/>
      <c r="S199" s="20" t="n"/>
      <c r="T199" s="14">
        <f>IF(A199="","",IF(C199="Client",N(O199),IFERROR(INDEX($T$6:$T$405,MATCH(B199,$A$6:$A$405,0))*IF(P199="",1,P199),"")))</f>
        <v/>
      </c>
      <c r="U199" s="15">
        <f>IF(OR(T199="",T199=0),"",Ouverture_min/T199)</f>
        <v/>
      </c>
      <c r="V199" s="15">
        <f>IF(OR(H199="",C199&lt;&gt;"Processus"),"",H199/MAX(1,N(Q199)))</f>
        <v/>
      </c>
      <c r="W199" s="16">
        <f>IF(AND(C199="Stock",N(T199)&gt;0),N(M199)/T199,"")</f>
        <v/>
      </c>
      <c r="X199" s="17">
        <f>IF(OR(V199="",U199=""),"",V199/(U199*IF(J199="",1,J199)))</f>
        <v/>
      </c>
      <c r="Y199" s="18">
        <f>IF(AND(V199&lt;&gt;"",U199&lt;&gt;""),IF(V199&gt;U199,"GOULOT",""),"")</f>
        <v/>
      </c>
      <c r="Z199" s="18">
        <f>IF(AND(J199&lt;&gt;"",C199="Processus"),IF(J199&lt;Seuil_TRS,"TRS BAS",""),"")</f>
        <v/>
      </c>
      <c r="AA199" s="18">
        <f>IF(AND(C199="Stock",N199&lt;&gt;""),IF(N(M199)&gt;N199,"SURSTOCK",""),"")</f>
        <v/>
      </c>
      <c r="AB199" s="18">
        <f>IF(A199="","",IF(COUNTIF($A$6:$A$405,A199)&gt;1,"ID EN DOUBLE",IF(AND(B199="",C199&lt;&gt;"Client"),"PAS DE SUIVANT",IF(AND(B199&lt;&gt;"",COUNTIF($A$6:$A$405,B199)=0),"SUIVANT INCONNU","OK"))))</f>
        <v/>
      </c>
    </row>
    <row r="200">
      <c r="A200" s="10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12" t="n"/>
      <c r="K200" s="12" t="n"/>
      <c r="L200" s="11" t="n"/>
      <c r="M200" s="13" t="n"/>
      <c r="N200" s="13" t="n"/>
      <c r="O200" s="13" t="n"/>
      <c r="P200" s="11" t="n"/>
      <c r="Q200" s="11" t="n"/>
      <c r="R200" s="11" t="n"/>
      <c r="S200" s="11" t="n"/>
      <c r="T200" s="14">
        <f>IF(A200="","",IF(C200="Client",N(O200),IFERROR(INDEX($T$6:$T$405,MATCH(B200,$A$6:$A$405,0))*IF(P200="",1,P200),"")))</f>
        <v/>
      </c>
      <c r="U200" s="15">
        <f>IF(OR(T200="",T200=0),"",Ouverture_min/T200)</f>
        <v/>
      </c>
      <c r="V200" s="15">
        <f>IF(OR(H200="",C200&lt;&gt;"Processus"),"",H200/MAX(1,N(Q200)))</f>
        <v/>
      </c>
      <c r="W200" s="16">
        <f>IF(AND(C200="Stock",N(T200)&gt;0),N(M200)/T200,"")</f>
        <v/>
      </c>
      <c r="X200" s="17">
        <f>IF(OR(V200="",U200=""),"",V200/(U200*IF(J200="",1,J200)))</f>
        <v/>
      </c>
      <c r="Y200" s="18">
        <f>IF(AND(V200&lt;&gt;"",U200&lt;&gt;""),IF(V200&gt;U200,"GOULOT",""),"")</f>
        <v/>
      </c>
      <c r="Z200" s="18">
        <f>IF(AND(J200&lt;&gt;"",C200="Processus"),IF(J200&lt;Seuil_TRS,"TRS BAS",""),"")</f>
        <v/>
      </c>
      <c r="AA200" s="18">
        <f>IF(AND(C200="Stock",N200&lt;&gt;""),IF(N(M200)&gt;N200,"SURSTOCK",""),"")</f>
        <v/>
      </c>
      <c r="AB200" s="18">
        <f>IF(A200="","",IF(COUNTIF($A$6:$A$405,A200)&gt;1,"ID EN DOUBLE",IF(AND(B200="",C200&lt;&gt;"Client"),"PAS DE SUIVANT",IF(AND(B200&lt;&gt;"",COUNTIF($A$6:$A$405,B200)=0),"SUIVANT INCONNU","OK"))))</f>
        <v/>
      </c>
    </row>
    <row r="201">
      <c r="A201" s="19" t="n"/>
      <c r="B201" s="20" t="n"/>
      <c r="C201" s="20" t="n"/>
      <c r="D201" s="20" t="n"/>
      <c r="E201" s="20" t="n"/>
      <c r="F201" s="20" t="n"/>
      <c r="G201" s="20" t="n"/>
      <c r="H201" s="20" t="n"/>
      <c r="I201" s="20" t="n"/>
      <c r="J201" s="21" t="n"/>
      <c r="K201" s="21" t="n"/>
      <c r="L201" s="20" t="n"/>
      <c r="M201" s="22" t="n"/>
      <c r="N201" s="22" t="n"/>
      <c r="O201" s="22" t="n"/>
      <c r="P201" s="20" t="n"/>
      <c r="Q201" s="20" t="n"/>
      <c r="R201" s="20" t="n"/>
      <c r="S201" s="20" t="n"/>
      <c r="T201" s="14">
        <f>IF(A201="","",IF(C201="Client",N(O201),IFERROR(INDEX($T$6:$T$405,MATCH(B201,$A$6:$A$405,0))*IF(P201="",1,P201),"")))</f>
        <v/>
      </c>
      <c r="U201" s="15">
        <f>IF(OR(T201="",T201=0),"",Ouverture_min/T201)</f>
        <v/>
      </c>
      <c r="V201" s="15">
        <f>IF(OR(H201="",C201&lt;&gt;"Processus"),"",H201/MAX(1,N(Q201)))</f>
        <v/>
      </c>
      <c r="W201" s="16">
        <f>IF(AND(C201="Stock",N(T201)&gt;0),N(M201)/T201,"")</f>
        <v/>
      </c>
      <c r="X201" s="17">
        <f>IF(OR(V201="",U201=""),"",V201/(U201*IF(J201="",1,J201)))</f>
        <v/>
      </c>
      <c r="Y201" s="18">
        <f>IF(AND(V201&lt;&gt;"",U201&lt;&gt;""),IF(V201&gt;U201,"GOULOT",""),"")</f>
        <v/>
      </c>
      <c r="Z201" s="18">
        <f>IF(AND(J201&lt;&gt;"",C201="Processus"),IF(J201&lt;Seuil_TRS,"TRS BAS",""),"")</f>
        <v/>
      </c>
      <c r="AA201" s="18">
        <f>IF(AND(C201="Stock",N201&lt;&gt;""),IF(N(M201)&gt;N201,"SURSTOCK",""),"")</f>
        <v/>
      </c>
      <c r="AB201" s="18">
        <f>IF(A201="","",IF(COUNTIF($A$6:$A$405,A201)&gt;1,"ID EN DOUBLE",IF(AND(B201="",C201&lt;&gt;"Client"),"PAS DE SUIVANT",IF(AND(B201&lt;&gt;"",COUNTIF($A$6:$A$405,B201)=0),"SUIVANT INCONNU","OK"))))</f>
        <v/>
      </c>
    </row>
    <row r="202">
      <c r="A202" s="10" t="n"/>
      <c r="B202" s="11" t="n"/>
      <c r="C202" s="11" t="n"/>
      <c r="D202" s="11" t="n"/>
      <c r="E202" s="11" t="n"/>
      <c r="F202" s="11" t="n"/>
      <c r="G202" s="11" t="n"/>
      <c r="H202" s="11" t="n"/>
      <c r="I202" s="11" t="n"/>
      <c r="J202" s="12" t="n"/>
      <c r="K202" s="12" t="n"/>
      <c r="L202" s="11" t="n"/>
      <c r="M202" s="13" t="n"/>
      <c r="N202" s="13" t="n"/>
      <c r="O202" s="13" t="n"/>
      <c r="P202" s="11" t="n"/>
      <c r="Q202" s="11" t="n"/>
      <c r="R202" s="11" t="n"/>
      <c r="S202" s="11" t="n"/>
      <c r="T202" s="14">
        <f>IF(A202="","",IF(C202="Client",N(O202),IFERROR(INDEX($T$6:$T$405,MATCH(B202,$A$6:$A$405,0))*IF(P202="",1,P202),"")))</f>
        <v/>
      </c>
      <c r="U202" s="15">
        <f>IF(OR(T202="",T202=0),"",Ouverture_min/T202)</f>
        <v/>
      </c>
      <c r="V202" s="15">
        <f>IF(OR(H202="",C202&lt;&gt;"Processus"),"",H202/MAX(1,N(Q202)))</f>
        <v/>
      </c>
      <c r="W202" s="16">
        <f>IF(AND(C202="Stock",N(T202)&gt;0),N(M202)/T202,"")</f>
        <v/>
      </c>
      <c r="X202" s="17">
        <f>IF(OR(V202="",U202=""),"",V202/(U202*IF(J202="",1,J202)))</f>
        <v/>
      </c>
      <c r="Y202" s="18">
        <f>IF(AND(V202&lt;&gt;"",U202&lt;&gt;""),IF(V202&gt;U202,"GOULOT",""),"")</f>
        <v/>
      </c>
      <c r="Z202" s="18">
        <f>IF(AND(J202&lt;&gt;"",C202="Processus"),IF(J202&lt;Seuil_TRS,"TRS BAS",""),"")</f>
        <v/>
      </c>
      <c r="AA202" s="18">
        <f>IF(AND(C202="Stock",N202&lt;&gt;""),IF(N(M202)&gt;N202,"SURSTOCK",""),"")</f>
        <v/>
      </c>
      <c r="AB202" s="18">
        <f>IF(A202="","",IF(COUNTIF($A$6:$A$405,A202)&gt;1,"ID EN DOUBLE",IF(AND(B202="",C202&lt;&gt;"Client"),"PAS DE SUIVANT",IF(AND(B202&lt;&gt;"",COUNTIF($A$6:$A$405,B202)=0),"SUIVANT INCONNU","OK"))))</f>
        <v/>
      </c>
    </row>
    <row r="203">
      <c r="A203" s="19" t="n"/>
      <c r="B203" s="20" t="n"/>
      <c r="C203" s="20" t="n"/>
      <c r="D203" s="20" t="n"/>
      <c r="E203" s="20" t="n"/>
      <c r="F203" s="20" t="n"/>
      <c r="G203" s="20" t="n"/>
      <c r="H203" s="20" t="n"/>
      <c r="I203" s="20" t="n"/>
      <c r="J203" s="21" t="n"/>
      <c r="K203" s="21" t="n"/>
      <c r="L203" s="20" t="n"/>
      <c r="M203" s="22" t="n"/>
      <c r="N203" s="22" t="n"/>
      <c r="O203" s="22" t="n"/>
      <c r="P203" s="20" t="n"/>
      <c r="Q203" s="20" t="n"/>
      <c r="R203" s="20" t="n"/>
      <c r="S203" s="20" t="n"/>
      <c r="T203" s="14">
        <f>IF(A203="","",IF(C203="Client",N(O203),IFERROR(INDEX($T$6:$T$405,MATCH(B203,$A$6:$A$405,0))*IF(P203="",1,P203),"")))</f>
        <v/>
      </c>
      <c r="U203" s="15">
        <f>IF(OR(T203="",T203=0),"",Ouverture_min/T203)</f>
        <v/>
      </c>
      <c r="V203" s="15">
        <f>IF(OR(H203="",C203&lt;&gt;"Processus"),"",H203/MAX(1,N(Q203)))</f>
        <v/>
      </c>
      <c r="W203" s="16">
        <f>IF(AND(C203="Stock",N(T203)&gt;0),N(M203)/T203,"")</f>
        <v/>
      </c>
      <c r="X203" s="17">
        <f>IF(OR(V203="",U203=""),"",V203/(U203*IF(J203="",1,J203)))</f>
        <v/>
      </c>
      <c r="Y203" s="18">
        <f>IF(AND(V203&lt;&gt;"",U203&lt;&gt;""),IF(V203&gt;U203,"GOULOT",""),"")</f>
        <v/>
      </c>
      <c r="Z203" s="18">
        <f>IF(AND(J203&lt;&gt;"",C203="Processus"),IF(J203&lt;Seuil_TRS,"TRS BAS",""),"")</f>
        <v/>
      </c>
      <c r="AA203" s="18">
        <f>IF(AND(C203="Stock",N203&lt;&gt;""),IF(N(M203)&gt;N203,"SURSTOCK",""),"")</f>
        <v/>
      </c>
      <c r="AB203" s="18">
        <f>IF(A203="","",IF(COUNTIF($A$6:$A$405,A203)&gt;1,"ID EN DOUBLE",IF(AND(B203="",C203&lt;&gt;"Client"),"PAS DE SUIVANT",IF(AND(B203&lt;&gt;"",COUNTIF($A$6:$A$405,B203)=0),"SUIVANT INCONNU","OK"))))</f>
        <v/>
      </c>
    </row>
    <row r="204">
      <c r="A204" s="10" t="n"/>
      <c r="B204" s="11" t="n"/>
      <c r="C204" s="11" t="n"/>
      <c r="D204" s="11" t="n"/>
      <c r="E204" s="11" t="n"/>
      <c r="F204" s="11" t="n"/>
      <c r="G204" s="11" t="n"/>
      <c r="H204" s="11" t="n"/>
      <c r="I204" s="11" t="n"/>
      <c r="J204" s="12" t="n"/>
      <c r="K204" s="12" t="n"/>
      <c r="L204" s="11" t="n"/>
      <c r="M204" s="13" t="n"/>
      <c r="N204" s="13" t="n"/>
      <c r="O204" s="13" t="n"/>
      <c r="P204" s="11" t="n"/>
      <c r="Q204" s="11" t="n"/>
      <c r="R204" s="11" t="n"/>
      <c r="S204" s="11" t="n"/>
      <c r="T204" s="14">
        <f>IF(A204="","",IF(C204="Client",N(O204),IFERROR(INDEX($T$6:$T$405,MATCH(B204,$A$6:$A$405,0))*IF(P204="",1,P204),"")))</f>
        <v/>
      </c>
      <c r="U204" s="15">
        <f>IF(OR(T204="",T204=0),"",Ouverture_min/T204)</f>
        <v/>
      </c>
      <c r="V204" s="15">
        <f>IF(OR(H204="",C204&lt;&gt;"Processus"),"",H204/MAX(1,N(Q204)))</f>
        <v/>
      </c>
      <c r="W204" s="16">
        <f>IF(AND(C204="Stock",N(T204)&gt;0),N(M204)/T204,"")</f>
        <v/>
      </c>
      <c r="X204" s="17">
        <f>IF(OR(V204="",U204=""),"",V204/(U204*IF(J204="",1,J204)))</f>
        <v/>
      </c>
      <c r="Y204" s="18">
        <f>IF(AND(V204&lt;&gt;"",U204&lt;&gt;""),IF(V204&gt;U204,"GOULOT",""),"")</f>
        <v/>
      </c>
      <c r="Z204" s="18">
        <f>IF(AND(J204&lt;&gt;"",C204="Processus"),IF(J204&lt;Seuil_TRS,"TRS BAS",""),"")</f>
        <v/>
      </c>
      <c r="AA204" s="18">
        <f>IF(AND(C204="Stock",N204&lt;&gt;""),IF(N(M204)&gt;N204,"SURSTOCK",""),"")</f>
        <v/>
      </c>
      <c r="AB204" s="18">
        <f>IF(A204="","",IF(COUNTIF($A$6:$A$405,A204)&gt;1,"ID EN DOUBLE",IF(AND(B204="",C204&lt;&gt;"Client"),"PAS DE SUIVANT",IF(AND(B204&lt;&gt;"",COUNTIF($A$6:$A$405,B204)=0),"SUIVANT INCONNU","OK"))))</f>
        <v/>
      </c>
    </row>
    <row r="205">
      <c r="A205" s="19" t="n"/>
      <c r="B205" s="20" t="n"/>
      <c r="C205" s="20" t="n"/>
      <c r="D205" s="20" t="n"/>
      <c r="E205" s="20" t="n"/>
      <c r="F205" s="20" t="n"/>
      <c r="G205" s="20" t="n"/>
      <c r="H205" s="20" t="n"/>
      <c r="I205" s="20" t="n"/>
      <c r="J205" s="21" t="n"/>
      <c r="K205" s="21" t="n"/>
      <c r="L205" s="20" t="n"/>
      <c r="M205" s="22" t="n"/>
      <c r="N205" s="22" t="n"/>
      <c r="O205" s="22" t="n"/>
      <c r="P205" s="20" t="n"/>
      <c r="Q205" s="20" t="n"/>
      <c r="R205" s="20" t="n"/>
      <c r="S205" s="20" t="n"/>
      <c r="T205" s="14">
        <f>IF(A205="","",IF(C205="Client",N(O205),IFERROR(INDEX($T$6:$T$405,MATCH(B205,$A$6:$A$405,0))*IF(P205="",1,P205),"")))</f>
        <v/>
      </c>
      <c r="U205" s="15">
        <f>IF(OR(T205="",T205=0),"",Ouverture_min/T205)</f>
        <v/>
      </c>
      <c r="V205" s="15">
        <f>IF(OR(H205="",C205&lt;&gt;"Processus"),"",H205/MAX(1,N(Q205)))</f>
        <v/>
      </c>
      <c r="W205" s="16">
        <f>IF(AND(C205="Stock",N(T205)&gt;0),N(M205)/T205,"")</f>
        <v/>
      </c>
      <c r="X205" s="17">
        <f>IF(OR(V205="",U205=""),"",V205/(U205*IF(J205="",1,J205)))</f>
        <v/>
      </c>
      <c r="Y205" s="18">
        <f>IF(AND(V205&lt;&gt;"",U205&lt;&gt;""),IF(V205&gt;U205,"GOULOT",""),"")</f>
        <v/>
      </c>
      <c r="Z205" s="18">
        <f>IF(AND(J205&lt;&gt;"",C205="Processus"),IF(J205&lt;Seuil_TRS,"TRS BAS",""),"")</f>
        <v/>
      </c>
      <c r="AA205" s="18">
        <f>IF(AND(C205="Stock",N205&lt;&gt;""),IF(N(M205)&gt;N205,"SURSTOCK",""),"")</f>
        <v/>
      </c>
      <c r="AB205" s="18">
        <f>IF(A205="","",IF(COUNTIF($A$6:$A$405,A205)&gt;1,"ID EN DOUBLE",IF(AND(B205="",C205&lt;&gt;"Client"),"PAS DE SUIVANT",IF(AND(B205&lt;&gt;"",COUNTIF($A$6:$A$405,B205)=0),"SUIVANT INCONNU","OK"))))</f>
        <v/>
      </c>
    </row>
    <row r="206">
      <c r="A206" s="10" t="n"/>
      <c r="B206" s="11" t="n"/>
      <c r="C206" s="11" t="n"/>
      <c r="D206" s="11" t="n"/>
      <c r="E206" s="11" t="n"/>
      <c r="F206" s="11" t="n"/>
      <c r="G206" s="11" t="n"/>
      <c r="H206" s="11" t="n"/>
      <c r="I206" s="11" t="n"/>
      <c r="J206" s="12" t="n"/>
      <c r="K206" s="12" t="n"/>
      <c r="L206" s="11" t="n"/>
      <c r="M206" s="13" t="n"/>
      <c r="N206" s="13" t="n"/>
      <c r="O206" s="13" t="n"/>
      <c r="P206" s="11" t="n"/>
      <c r="Q206" s="11" t="n"/>
      <c r="R206" s="11" t="n"/>
      <c r="S206" s="11" t="n"/>
      <c r="T206" s="14">
        <f>IF(A206="","",IF(C206="Client",N(O206),IFERROR(INDEX($T$6:$T$405,MATCH(B206,$A$6:$A$405,0))*IF(P206="",1,P206),"")))</f>
        <v/>
      </c>
      <c r="U206" s="15">
        <f>IF(OR(T206="",T206=0),"",Ouverture_min/T206)</f>
        <v/>
      </c>
      <c r="V206" s="15">
        <f>IF(OR(H206="",C206&lt;&gt;"Processus"),"",H206/MAX(1,N(Q206)))</f>
        <v/>
      </c>
      <c r="W206" s="16">
        <f>IF(AND(C206="Stock",N(T206)&gt;0),N(M206)/T206,"")</f>
        <v/>
      </c>
      <c r="X206" s="17">
        <f>IF(OR(V206="",U206=""),"",V206/(U206*IF(J206="",1,J206)))</f>
        <v/>
      </c>
      <c r="Y206" s="18">
        <f>IF(AND(V206&lt;&gt;"",U206&lt;&gt;""),IF(V206&gt;U206,"GOULOT",""),"")</f>
        <v/>
      </c>
      <c r="Z206" s="18">
        <f>IF(AND(J206&lt;&gt;"",C206="Processus"),IF(J206&lt;Seuil_TRS,"TRS BAS",""),"")</f>
        <v/>
      </c>
      <c r="AA206" s="18">
        <f>IF(AND(C206="Stock",N206&lt;&gt;""),IF(N(M206)&gt;N206,"SURSTOCK",""),"")</f>
        <v/>
      </c>
      <c r="AB206" s="18">
        <f>IF(A206="","",IF(COUNTIF($A$6:$A$405,A206)&gt;1,"ID EN DOUBLE",IF(AND(B206="",C206&lt;&gt;"Client"),"PAS DE SUIVANT",IF(AND(B206&lt;&gt;"",COUNTIF($A$6:$A$405,B206)=0),"SUIVANT INCONNU","OK"))))</f>
        <v/>
      </c>
    </row>
    <row r="207">
      <c r="A207" s="19" t="n"/>
      <c r="B207" s="20" t="n"/>
      <c r="C207" s="20" t="n"/>
      <c r="D207" s="20" t="n"/>
      <c r="E207" s="20" t="n"/>
      <c r="F207" s="20" t="n"/>
      <c r="G207" s="20" t="n"/>
      <c r="H207" s="20" t="n"/>
      <c r="I207" s="20" t="n"/>
      <c r="J207" s="21" t="n"/>
      <c r="K207" s="21" t="n"/>
      <c r="L207" s="20" t="n"/>
      <c r="M207" s="22" t="n"/>
      <c r="N207" s="22" t="n"/>
      <c r="O207" s="22" t="n"/>
      <c r="P207" s="20" t="n"/>
      <c r="Q207" s="20" t="n"/>
      <c r="R207" s="20" t="n"/>
      <c r="S207" s="20" t="n"/>
      <c r="T207" s="14">
        <f>IF(A207="","",IF(C207="Client",N(O207),IFERROR(INDEX($T$6:$T$405,MATCH(B207,$A$6:$A$405,0))*IF(P207="",1,P207),"")))</f>
        <v/>
      </c>
      <c r="U207" s="15">
        <f>IF(OR(T207="",T207=0),"",Ouverture_min/T207)</f>
        <v/>
      </c>
      <c r="V207" s="15">
        <f>IF(OR(H207="",C207&lt;&gt;"Processus"),"",H207/MAX(1,N(Q207)))</f>
        <v/>
      </c>
      <c r="W207" s="16">
        <f>IF(AND(C207="Stock",N(T207)&gt;0),N(M207)/T207,"")</f>
        <v/>
      </c>
      <c r="X207" s="17">
        <f>IF(OR(V207="",U207=""),"",V207/(U207*IF(J207="",1,J207)))</f>
        <v/>
      </c>
      <c r="Y207" s="18">
        <f>IF(AND(V207&lt;&gt;"",U207&lt;&gt;""),IF(V207&gt;U207,"GOULOT",""),"")</f>
        <v/>
      </c>
      <c r="Z207" s="18">
        <f>IF(AND(J207&lt;&gt;"",C207="Processus"),IF(J207&lt;Seuil_TRS,"TRS BAS",""),"")</f>
        <v/>
      </c>
      <c r="AA207" s="18">
        <f>IF(AND(C207="Stock",N207&lt;&gt;""),IF(N(M207)&gt;N207,"SURSTOCK",""),"")</f>
        <v/>
      </c>
      <c r="AB207" s="18">
        <f>IF(A207="","",IF(COUNTIF($A$6:$A$405,A207)&gt;1,"ID EN DOUBLE",IF(AND(B207="",C207&lt;&gt;"Client"),"PAS DE SUIVANT",IF(AND(B207&lt;&gt;"",COUNTIF($A$6:$A$405,B207)=0),"SUIVANT INCONNU","OK"))))</f>
        <v/>
      </c>
    </row>
    <row r="208">
      <c r="A208" s="10" t="n"/>
      <c r="B208" s="11" t="n"/>
      <c r="C208" s="11" t="n"/>
      <c r="D208" s="11" t="n"/>
      <c r="E208" s="11" t="n"/>
      <c r="F208" s="11" t="n"/>
      <c r="G208" s="11" t="n"/>
      <c r="H208" s="11" t="n"/>
      <c r="I208" s="11" t="n"/>
      <c r="J208" s="12" t="n"/>
      <c r="K208" s="12" t="n"/>
      <c r="L208" s="11" t="n"/>
      <c r="M208" s="13" t="n"/>
      <c r="N208" s="13" t="n"/>
      <c r="O208" s="13" t="n"/>
      <c r="P208" s="11" t="n"/>
      <c r="Q208" s="11" t="n"/>
      <c r="R208" s="11" t="n"/>
      <c r="S208" s="11" t="n"/>
      <c r="T208" s="14">
        <f>IF(A208="","",IF(C208="Client",N(O208),IFERROR(INDEX($T$6:$T$405,MATCH(B208,$A$6:$A$405,0))*IF(P208="",1,P208),"")))</f>
        <v/>
      </c>
      <c r="U208" s="15">
        <f>IF(OR(T208="",T208=0),"",Ouverture_min/T208)</f>
        <v/>
      </c>
      <c r="V208" s="15">
        <f>IF(OR(H208="",C208&lt;&gt;"Processus"),"",H208/MAX(1,N(Q208)))</f>
        <v/>
      </c>
      <c r="W208" s="16">
        <f>IF(AND(C208="Stock",N(T208)&gt;0),N(M208)/T208,"")</f>
        <v/>
      </c>
      <c r="X208" s="17">
        <f>IF(OR(V208="",U208=""),"",V208/(U208*IF(J208="",1,J208)))</f>
        <v/>
      </c>
      <c r="Y208" s="18">
        <f>IF(AND(V208&lt;&gt;"",U208&lt;&gt;""),IF(V208&gt;U208,"GOULOT",""),"")</f>
        <v/>
      </c>
      <c r="Z208" s="18">
        <f>IF(AND(J208&lt;&gt;"",C208="Processus"),IF(J208&lt;Seuil_TRS,"TRS BAS",""),"")</f>
        <v/>
      </c>
      <c r="AA208" s="18">
        <f>IF(AND(C208="Stock",N208&lt;&gt;""),IF(N(M208)&gt;N208,"SURSTOCK",""),"")</f>
        <v/>
      </c>
      <c r="AB208" s="18">
        <f>IF(A208="","",IF(COUNTIF($A$6:$A$405,A208)&gt;1,"ID EN DOUBLE",IF(AND(B208="",C208&lt;&gt;"Client"),"PAS DE SUIVANT",IF(AND(B208&lt;&gt;"",COUNTIF($A$6:$A$405,B208)=0),"SUIVANT INCONNU","OK"))))</f>
        <v/>
      </c>
    </row>
    <row r="209">
      <c r="A209" s="19" t="n"/>
      <c r="B209" s="20" t="n"/>
      <c r="C209" s="20" t="n"/>
      <c r="D209" s="20" t="n"/>
      <c r="E209" s="20" t="n"/>
      <c r="F209" s="20" t="n"/>
      <c r="G209" s="20" t="n"/>
      <c r="H209" s="20" t="n"/>
      <c r="I209" s="20" t="n"/>
      <c r="J209" s="21" t="n"/>
      <c r="K209" s="21" t="n"/>
      <c r="L209" s="20" t="n"/>
      <c r="M209" s="22" t="n"/>
      <c r="N209" s="22" t="n"/>
      <c r="O209" s="22" t="n"/>
      <c r="P209" s="20" t="n"/>
      <c r="Q209" s="20" t="n"/>
      <c r="R209" s="20" t="n"/>
      <c r="S209" s="20" t="n"/>
      <c r="T209" s="14">
        <f>IF(A209="","",IF(C209="Client",N(O209),IFERROR(INDEX($T$6:$T$405,MATCH(B209,$A$6:$A$405,0))*IF(P209="",1,P209),"")))</f>
        <v/>
      </c>
      <c r="U209" s="15">
        <f>IF(OR(T209="",T209=0),"",Ouverture_min/T209)</f>
        <v/>
      </c>
      <c r="V209" s="15">
        <f>IF(OR(H209="",C209&lt;&gt;"Processus"),"",H209/MAX(1,N(Q209)))</f>
        <v/>
      </c>
      <c r="W209" s="16">
        <f>IF(AND(C209="Stock",N(T209)&gt;0),N(M209)/T209,"")</f>
        <v/>
      </c>
      <c r="X209" s="17">
        <f>IF(OR(V209="",U209=""),"",V209/(U209*IF(J209="",1,J209)))</f>
        <v/>
      </c>
      <c r="Y209" s="18">
        <f>IF(AND(V209&lt;&gt;"",U209&lt;&gt;""),IF(V209&gt;U209,"GOULOT",""),"")</f>
        <v/>
      </c>
      <c r="Z209" s="18">
        <f>IF(AND(J209&lt;&gt;"",C209="Processus"),IF(J209&lt;Seuil_TRS,"TRS BAS",""),"")</f>
        <v/>
      </c>
      <c r="AA209" s="18">
        <f>IF(AND(C209="Stock",N209&lt;&gt;""),IF(N(M209)&gt;N209,"SURSTOCK",""),"")</f>
        <v/>
      </c>
      <c r="AB209" s="18">
        <f>IF(A209="","",IF(COUNTIF($A$6:$A$405,A209)&gt;1,"ID EN DOUBLE",IF(AND(B209="",C209&lt;&gt;"Client"),"PAS DE SUIVANT",IF(AND(B209&lt;&gt;"",COUNTIF($A$6:$A$405,B209)=0),"SUIVANT INCONNU","OK"))))</f>
        <v/>
      </c>
    </row>
    <row r="210">
      <c r="A210" s="10" t="n"/>
      <c r="B210" s="11" t="n"/>
      <c r="C210" s="11" t="n"/>
      <c r="D210" s="11" t="n"/>
      <c r="E210" s="11" t="n"/>
      <c r="F210" s="11" t="n"/>
      <c r="G210" s="11" t="n"/>
      <c r="H210" s="11" t="n"/>
      <c r="I210" s="11" t="n"/>
      <c r="J210" s="12" t="n"/>
      <c r="K210" s="12" t="n"/>
      <c r="L210" s="11" t="n"/>
      <c r="M210" s="13" t="n"/>
      <c r="N210" s="13" t="n"/>
      <c r="O210" s="13" t="n"/>
      <c r="P210" s="11" t="n"/>
      <c r="Q210" s="11" t="n"/>
      <c r="R210" s="11" t="n"/>
      <c r="S210" s="11" t="n"/>
      <c r="T210" s="14">
        <f>IF(A210="","",IF(C210="Client",N(O210),IFERROR(INDEX($T$6:$T$405,MATCH(B210,$A$6:$A$405,0))*IF(P210="",1,P210),"")))</f>
        <v/>
      </c>
      <c r="U210" s="15">
        <f>IF(OR(T210="",T210=0),"",Ouverture_min/T210)</f>
        <v/>
      </c>
      <c r="V210" s="15">
        <f>IF(OR(H210="",C210&lt;&gt;"Processus"),"",H210/MAX(1,N(Q210)))</f>
        <v/>
      </c>
      <c r="W210" s="16">
        <f>IF(AND(C210="Stock",N(T210)&gt;0),N(M210)/T210,"")</f>
        <v/>
      </c>
      <c r="X210" s="17">
        <f>IF(OR(V210="",U210=""),"",V210/(U210*IF(J210="",1,J210)))</f>
        <v/>
      </c>
      <c r="Y210" s="18">
        <f>IF(AND(V210&lt;&gt;"",U210&lt;&gt;""),IF(V210&gt;U210,"GOULOT",""),"")</f>
        <v/>
      </c>
      <c r="Z210" s="18">
        <f>IF(AND(J210&lt;&gt;"",C210="Processus"),IF(J210&lt;Seuil_TRS,"TRS BAS",""),"")</f>
        <v/>
      </c>
      <c r="AA210" s="18">
        <f>IF(AND(C210="Stock",N210&lt;&gt;""),IF(N(M210)&gt;N210,"SURSTOCK",""),"")</f>
        <v/>
      </c>
      <c r="AB210" s="18">
        <f>IF(A210="","",IF(COUNTIF($A$6:$A$405,A210)&gt;1,"ID EN DOUBLE",IF(AND(B210="",C210&lt;&gt;"Client"),"PAS DE SUIVANT",IF(AND(B210&lt;&gt;"",COUNTIF($A$6:$A$405,B210)=0),"SUIVANT INCONNU","OK"))))</f>
        <v/>
      </c>
    </row>
    <row r="211">
      <c r="A211" s="19" t="n"/>
      <c r="B211" s="20" t="n"/>
      <c r="C211" s="20" t="n"/>
      <c r="D211" s="20" t="n"/>
      <c r="E211" s="20" t="n"/>
      <c r="F211" s="20" t="n"/>
      <c r="G211" s="20" t="n"/>
      <c r="H211" s="20" t="n"/>
      <c r="I211" s="20" t="n"/>
      <c r="J211" s="21" t="n"/>
      <c r="K211" s="21" t="n"/>
      <c r="L211" s="20" t="n"/>
      <c r="M211" s="22" t="n"/>
      <c r="N211" s="22" t="n"/>
      <c r="O211" s="22" t="n"/>
      <c r="P211" s="20" t="n"/>
      <c r="Q211" s="20" t="n"/>
      <c r="R211" s="20" t="n"/>
      <c r="S211" s="20" t="n"/>
      <c r="T211" s="14">
        <f>IF(A211="","",IF(C211="Client",N(O211),IFERROR(INDEX($T$6:$T$405,MATCH(B211,$A$6:$A$405,0))*IF(P211="",1,P211),"")))</f>
        <v/>
      </c>
      <c r="U211" s="15">
        <f>IF(OR(T211="",T211=0),"",Ouverture_min/T211)</f>
        <v/>
      </c>
      <c r="V211" s="15">
        <f>IF(OR(H211="",C211&lt;&gt;"Processus"),"",H211/MAX(1,N(Q211)))</f>
        <v/>
      </c>
      <c r="W211" s="16">
        <f>IF(AND(C211="Stock",N(T211)&gt;0),N(M211)/T211,"")</f>
        <v/>
      </c>
      <c r="X211" s="17">
        <f>IF(OR(V211="",U211=""),"",V211/(U211*IF(J211="",1,J211)))</f>
        <v/>
      </c>
      <c r="Y211" s="18">
        <f>IF(AND(V211&lt;&gt;"",U211&lt;&gt;""),IF(V211&gt;U211,"GOULOT",""),"")</f>
        <v/>
      </c>
      <c r="Z211" s="18">
        <f>IF(AND(J211&lt;&gt;"",C211="Processus"),IF(J211&lt;Seuil_TRS,"TRS BAS",""),"")</f>
        <v/>
      </c>
      <c r="AA211" s="18">
        <f>IF(AND(C211="Stock",N211&lt;&gt;""),IF(N(M211)&gt;N211,"SURSTOCK",""),"")</f>
        <v/>
      </c>
      <c r="AB211" s="18">
        <f>IF(A211="","",IF(COUNTIF($A$6:$A$405,A211)&gt;1,"ID EN DOUBLE",IF(AND(B211="",C211&lt;&gt;"Client"),"PAS DE SUIVANT",IF(AND(B211&lt;&gt;"",COUNTIF($A$6:$A$405,B211)=0),"SUIVANT INCONNU","OK"))))</f>
        <v/>
      </c>
    </row>
    <row r="212">
      <c r="A212" s="10" t="n"/>
      <c r="B212" s="11" t="n"/>
      <c r="C212" s="11" t="n"/>
      <c r="D212" s="11" t="n"/>
      <c r="E212" s="11" t="n"/>
      <c r="F212" s="11" t="n"/>
      <c r="G212" s="11" t="n"/>
      <c r="H212" s="11" t="n"/>
      <c r="I212" s="11" t="n"/>
      <c r="J212" s="12" t="n"/>
      <c r="K212" s="12" t="n"/>
      <c r="L212" s="11" t="n"/>
      <c r="M212" s="13" t="n"/>
      <c r="N212" s="13" t="n"/>
      <c r="O212" s="13" t="n"/>
      <c r="P212" s="11" t="n"/>
      <c r="Q212" s="11" t="n"/>
      <c r="R212" s="11" t="n"/>
      <c r="S212" s="11" t="n"/>
      <c r="T212" s="14">
        <f>IF(A212="","",IF(C212="Client",N(O212),IFERROR(INDEX($T$6:$T$405,MATCH(B212,$A$6:$A$405,0))*IF(P212="",1,P212),"")))</f>
        <v/>
      </c>
      <c r="U212" s="15">
        <f>IF(OR(T212="",T212=0),"",Ouverture_min/T212)</f>
        <v/>
      </c>
      <c r="V212" s="15">
        <f>IF(OR(H212="",C212&lt;&gt;"Processus"),"",H212/MAX(1,N(Q212)))</f>
        <v/>
      </c>
      <c r="W212" s="16">
        <f>IF(AND(C212="Stock",N(T212)&gt;0),N(M212)/T212,"")</f>
        <v/>
      </c>
      <c r="X212" s="17">
        <f>IF(OR(V212="",U212=""),"",V212/(U212*IF(J212="",1,J212)))</f>
        <v/>
      </c>
      <c r="Y212" s="18">
        <f>IF(AND(V212&lt;&gt;"",U212&lt;&gt;""),IF(V212&gt;U212,"GOULOT",""),"")</f>
        <v/>
      </c>
      <c r="Z212" s="18">
        <f>IF(AND(J212&lt;&gt;"",C212="Processus"),IF(J212&lt;Seuil_TRS,"TRS BAS",""),"")</f>
        <v/>
      </c>
      <c r="AA212" s="18">
        <f>IF(AND(C212="Stock",N212&lt;&gt;""),IF(N(M212)&gt;N212,"SURSTOCK",""),"")</f>
        <v/>
      </c>
      <c r="AB212" s="18">
        <f>IF(A212="","",IF(COUNTIF($A$6:$A$405,A212)&gt;1,"ID EN DOUBLE",IF(AND(B212="",C212&lt;&gt;"Client"),"PAS DE SUIVANT",IF(AND(B212&lt;&gt;"",COUNTIF($A$6:$A$405,B212)=0),"SUIVANT INCONNU","OK"))))</f>
        <v/>
      </c>
    </row>
    <row r="213">
      <c r="A213" s="19" t="n"/>
      <c r="B213" s="20" t="n"/>
      <c r="C213" s="20" t="n"/>
      <c r="D213" s="20" t="n"/>
      <c r="E213" s="20" t="n"/>
      <c r="F213" s="20" t="n"/>
      <c r="G213" s="20" t="n"/>
      <c r="H213" s="20" t="n"/>
      <c r="I213" s="20" t="n"/>
      <c r="J213" s="21" t="n"/>
      <c r="K213" s="21" t="n"/>
      <c r="L213" s="20" t="n"/>
      <c r="M213" s="22" t="n"/>
      <c r="N213" s="22" t="n"/>
      <c r="O213" s="22" t="n"/>
      <c r="P213" s="20" t="n"/>
      <c r="Q213" s="20" t="n"/>
      <c r="R213" s="20" t="n"/>
      <c r="S213" s="20" t="n"/>
      <c r="T213" s="14">
        <f>IF(A213="","",IF(C213="Client",N(O213),IFERROR(INDEX($T$6:$T$405,MATCH(B213,$A$6:$A$405,0))*IF(P213="",1,P213),"")))</f>
        <v/>
      </c>
      <c r="U213" s="15">
        <f>IF(OR(T213="",T213=0),"",Ouverture_min/T213)</f>
        <v/>
      </c>
      <c r="V213" s="15">
        <f>IF(OR(H213="",C213&lt;&gt;"Processus"),"",H213/MAX(1,N(Q213)))</f>
        <v/>
      </c>
      <c r="W213" s="16">
        <f>IF(AND(C213="Stock",N(T213)&gt;0),N(M213)/T213,"")</f>
        <v/>
      </c>
      <c r="X213" s="17">
        <f>IF(OR(V213="",U213=""),"",V213/(U213*IF(J213="",1,J213)))</f>
        <v/>
      </c>
      <c r="Y213" s="18">
        <f>IF(AND(V213&lt;&gt;"",U213&lt;&gt;""),IF(V213&gt;U213,"GOULOT",""),"")</f>
        <v/>
      </c>
      <c r="Z213" s="18">
        <f>IF(AND(J213&lt;&gt;"",C213="Processus"),IF(J213&lt;Seuil_TRS,"TRS BAS",""),"")</f>
        <v/>
      </c>
      <c r="AA213" s="18">
        <f>IF(AND(C213="Stock",N213&lt;&gt;""),IF(N(M213)&gt;N213,"SURSTOCK",""),"")</f>
        <v/>
      </c>
      <c r="AB213" s="18">
        <f>IF(A213="","",IF(COUNTIF($A$6:$A$405,A213)&gt;1,"ID EN DOUBLE",IF(AND(B213="",C213&lt;&gt;"Client"),"PAS DE SUIVANT",IF(AND(B213&lt;&gt;"",COUNTIF($A$6:$A$405,B213)=0),"SUIVANT INCONNU","OK"))))</f>
        <v/>
      </c>
    </row>
    <row r="214">
      <c r="A214" s="10" t="n"/>
      <c r="B214" s="11" t="n"/>
      <c r="C214" s="11" t="n"/>
      <c r="D214" s="11" t="n"/>
      <c r="E214" s="11" t="n"/>
      <c r="F214" s="11" t="n"/>
      <c r="G214" s="11" t="n"/>
      <c r="H214" s="11" t="n"/>
      <c r="I214" s="11" t="n"/>
      <c r="J214" s="12" t="n"/>
      <c r="K214" s="12" t="n"/>
      <c r="L214" s="11" t="n"/>
      <c r="M214" s="13" t="n"/>
      <c r="N214" s="13" t="n"/>
      <c r="O214" s="13" t="n"/>
      <c r="P214" s="11" t="n"/>
      <c r="Q214" s="11" t="n"/>
      <c r="R214" s="11" t="n"/>
      <c r="S214" s="11" t="n"/>
      <c r="T214" s="14">
        <f>IF(A214="","",IF(C214="Client",N(O214),IFERROR(INDEX($T$6:$T$405,MATCH(B214,$A$6:$A$405,0))*IF(P214="",1,P214),"")))</f>
        <v/>
      </c>
      <c r="U214" s="15">
        <f>IF(OR(T214="",T214=0),"",Ouverture_min/T214)</f>
        <v/>
      </c>
      <c r="V214" s="15">
        <f>IF(OR(H214="",C214&lt;&gt;"Processus"),"",H214/MAX(1,N(Q214)))</f>
        <v/>
      </c>
      <c r="W214" s="16">
        <f>IF(AND(C214="Stock",N(T214)&gt;0),N(M214)/T214,"")</f>
        <v/>
      </c>
      <c r="X214" s="17">
        <f>IF(OR(V214="",U214=""),"",V214/(U214*IF(J214="",1,J214)))</f>
        <v/>
      </c>
      <c r="Y214" s="18">
        <f>IF(AND(V214&lt;&gt;"",U214&lt;&gt;""),IF(V214&gt;U214,"GOULOT",""),"")</f>
        <v/>
      </c>
      <c r="Z214" s="18">
        <f>IF(AND(J214&lt;&gt;"",C214="Processus"),IF(J214&lt;Seuil_TRS,"TRS BAS",""),"")</f>
        <v/>
      </c>
      <c r="AA214" s="18">
        <f>IF(AND(C214="Stock",N214&lt;&gt;""),IF(N(M214)&gt;N214,"SURSTOCK",""),"")</f>
        <v/>
      </c>
      <c r="AB214" s="18">
        <f>IF(A214="","",IF(COUNTIF($A$6:$A$405,A214)&gt;1,"ID EN DOUBLE",IF(AND(B214="",C214&lt;&gt;"Client"),"PAS DE SUIVANT",IF(AND(B214&lt;&gt;"",COUNTIF($A$6:$A$405,B214)=0),"SUIVANT INCONNU","OK"))))</f>
        <v/>
      </c>
    </row>
    <row r="215">
      <c r="A215" s="19" t="n"/>
      <c r="B215" s="20" t="n"/>
      <c r="C215" s="20" t="n"/>
      <c r="D215" s="20" t="n"/>
      <c r="E215" s="20" t="n"/>
      <c r="F215" s="20" t="n"/>
      <c r="G215" s="20" t="n"/>
      <c r="H215" s="20" t="n"/>
      <c r="I215" s="20" t="n"/>
      <c r="J215" s="21" t="n"/>
      <c r="K215" s="21" t="n"/>
      <c r="L215" s="20" t="n"/>
      <c r="M215" s="22" t="n"/>
      <c r="N215" s="22" t="n"/>
      <c r="O215" s="22" t="n"/>
      <c r="P215" s="20" t="n"/>
      <c r="Q215" s="20" t="n"/>
      <c r="R215" s="20" t="n"/>
      <c r="S215" s="20" t="n"/>
      <c r="T215" s="14">
        <f>IF(A215="","",IF(C215="Client",N(O215),IFERROR(INDEX($T$6:$T$405,MATCH(B215,$A$6:$A$405,0))*IF(P215="",1,P215),"")))</f>
        <v/>
      </c>
      <c r="U215" s="15">
        <f>IF(OR(T215="",T215=0),"",Ouverture_min/T215)</f>
        <v/>
      </c>
      <c r="V215" s="15">
        <f>IF(OR(H215="",C215&lt;&gt;"Processus"),"",H215/MAX(1,N(Q215)))</f>
        <v/>
      </c>
      <c r="W215" s="16">
        <f>IF(AND(C215="Stock",N(T215)&gt;0),N(M215)/T215,"")</f>
        <v/>
      </c>
      <c r="X215" s="17">
        <f>IF(OR(V215="",U215=""),"",V215/(U215*IF(J215="",1,J215)))</f>
        <v/>
      </c>
      <c r="Y215" s="18">
        <f>IF(AND(V215&lt;&gt;"",U215&lt;&gt;""),IF(V215&gt;U215,"GOULOT",""),"")</f>
        <v/>
      </c>
      <c r="Z215" s="18">
        <f>IF(AND(J215&lt;&gt;"",C215="Processus"),IF(J215&lt;Seuil_TRS,"TRS BAS",""),"")</f>
        <v/>
      </c>
      <c r="AA215" s="18">
        <f>IF(AND(C215="Stock",N215&lt;&gt;""),IF(N(M215)&gt;N215,"SURSTOCK",""),"")</f>
        <v/>
      </c>
      <c r="AB215" s="18">
        <f>IF(A215="","",IF(COUNTIF($A$6:$A$405,A215)&gt;1,"ID EN DOUBLE",IF(AND(B215="",C215&lt;&gt;"Client"),"PAS DE SUIVANT",IF(AND(B215&lt;&gt;"",COUNTIF($A$6:$A$405,B215)=0),"SUIVANT INCONNU","OK"))))</f>
        <v/>
      </c>
    </row>
    <row r="216">
      <c r="A216" s="10" t="n"/>
      <c r="B216" s="11" t="n"/>
      <c r="C216" s="11" t="n"/>
      <c r="D216" s="11" t="n"/>
      <c r="E216" s="11" t="n"/>
      <c r="F216" s="11" t="n"/>
      <c r="G216" s="11" t="n"/>
      <c r="H216" s="11" t="n"/>
      <c r="I216" s="11" t="n"/>
      <c r="J216" s="12" t="n"/>
      <c r="K216" s="12" t="n"/>
      <c r="L216" s="11" t="n"/>
      <c r="M216" s="13" t="n"/>
      <c r="N216" s="13" t="n"/>
      <c r="O216" s="13" t="n"/>
      <c r="P216" s="11" t="n"/>
      <c r="Q216" s="11" t="n"/>
      <c r="R216" s="11" t="n"/>
      <c r="S216" s="11" t="n"/>
      <c r="T216" s="14">
        <f>IF(A216="","",IF(C216="Client",N(O216),IFERROR(INDEX($T$6:$T$405,MATCH(B216,$A$6:$A$405,0))*IF(P216="",1,P216),"")))</f>
        <v/>
      </c>
      <c r="U216" s="15">
        <f>IF(OR(T216="",T216=0),"",Ouverture_min/T216)</f>
        <v/>
      </c>
      <c r="V216" s="15">
        <f>IF(OR(H216="",C216&lt;&gt;"Processus"),"",H216/MAX(1,N(Q216)))</f>
        <v/>
      </c>
      <c r="W216" s="16">
        <f>IF(AND(C216="Stock",N(T216)&gt;0),N(M216)/T216,"")</f>
        <v/>
      </c>
      <c r="X216" s="17">
        <f>IF(OR(V216="",U216=""),"",V216/(U216*IF(J216="",1,J216)))</f>
        <v/>
      </c>
      <c r="Y216" s="18">
        <f>IF(AND(V216&lt;&gt;"",U216&lt;&gt;""),IF(V216&gt;U216,"GOULOT",""),"")</f>
        <v/>
      </c>
      <c r="Z216" s="18">
        <f>IF(AND(J216&lt;&gt;"",C216="Processus"),IF(J216&lt;Seuil_TRS,"TRS BAS",""),"")</f>
        <v/>
      </c>
      <c r="AA216" s="18">
        <f>IF(AND(C216="Stock",N216&lt;&gt;""),IF(N(M216)&gt;N216,"SURSTOCK",""),"")</f>
        <v/>
      </c>
      <c r="AB216" s="18">
        <f>IF(A216="","",IF(COUNTIF($A$6:$A$405,A216)&gt;1,"ID EN DOUBLE",IF(AND(B216="",C216&lt;&gt;"Client"),"PAS DE SUIVANT",IF(AND(B216&lt;&gt;"",COUNTIF($A$6:$A$405,B216)=0),"SUIVANT INCONNU","OK"))))</f>
        <v/>
      </c>
    </row>
    <row r="217">
      <c r="A217" s="19" t="n"/>
      <c r="B217" s="20" t="n"/>
      <c r="C217" s="20" t="n"/>
      <c r="D217" s="20" t="n"/>
      <c r="E217" s="20" t="n"/>
      <c r="F217" s="20" t="n"/>
      <c r="G217" s="20" t="n"/>
      <c r="H217" s="20" t="n"/>
      <c r="I217" s="20" t="n"/>
      <c r="J217" s="21" t="n"/>
      <c r="K217" s="21" t="n"/>
      <c r="L217" s="20" t="n"/>
      <c r="M217" s="22" t="n"/>
      <c r="N217" s="22" t="n"/>
      <c r="O217" s="22" t="n"/>
      <c r="P217" s="20" t="n"/>
      <c r="Q217" s="20" t="n"/>
      <c r="R217" s="20" t="n"/>
      <c r="S217" s="20" t="n"/>
      <c r="T217" s="14">
        <f>IF(A217="","",IF(C217="Client",N(O217),IFERROR(INDEX($T$6:$T$405,MATCH(B217,$A$6:$A$405,0))*IF(P217="",1,P217),"")))</f>
        <v/>
      </c>
      <c r="U217" s="15">
        <f>IF(OR(T217="",T217=0),"",Ouverture_min/T217)</f>
        <v/>
      </c>
      <c r="V217" s="15">
        <f>IF(OR(H217="",C217&lt;&gt;"Processus"),"",H217/MAX(1,N(Q217)))</f>
        <v/>
      </c>
      <c r="W217" s="16">
        <f>IF(AND(C217="Stock",N(T217)&gt;0),N(M217)/T217,"")</f>
        <v/>
      </c>
      <c r="X217" s="17">
        <f>IF(OR(V217="",U217=""),"",V217/(U217*IF(J217="",1,J217)))</f>
        <v/>
      </c>
      <c r="Y217" s="18">
        <f>IF(AND(V217&lt;&gt;"",U217&lt;&gt;""),IF(V217&gt;U217,"GOULOT",""),"")</f>
        <v/>
      </c>
      <c r="Z217" s="18">
        <f>IF(AND(J217&lt;&gt;"",C217="Processus"),IF(J217&lt;Seuil_TRS,"TRS BAS",""),"")</f>
        <v/>
      </c>
      <c r="AA217" s="18">
        <f>IF(AND(C217="Stock",N217&lt;&gt;""),IF(N(M217)&gt;N217,"SURSTOCK",""),"")</f>
        <v/>
      </c>
      <c r="AB217" s="18">
        <f>IF(A217="","",IF(COUNTIF($A$6:$A$405,A217)&gt;1,"ID EN DOUBLE",IF(AND(B217="",C217&lt;&gt;"Client"),"PAS DE SUIVANT",IF(AND(B217&lt;&gt;"",COUNTIF($A$6:$A$405,B217)=0),"SUIVANT INCONNU","OK"))))</f>
        <v/>
      </c>
    </row>
    <row r="218">
      <c r="A218" s="10" t="n"/>
      <c r="B218" s="11" t="n"/>
      <c r="C218" s="11" t="n"/>
      <c r="D218" s="11" t="n"/>
      <c r="E218" s="11" t="n"/>
      <c r="F218" s="11" t="n"/>
      <c r="G218" s="11" t="n"/>
      <c r="H218" s="11" t="n"/>
      <c r="I218" s="11" t="n"/>
      <c r="J218" s="12" t="n"/>
      <c r="K218" s="12" t="n"/>
      <c r="L218" s="11" t="n"/>
      <c r="M218" s="13" t="n"/>
      <c r="N218" s="13" t="n"/>
      <c r="O218" s="13" t="n"/>
      <c r="P218" s="11" t="n"/>
      <c r="Q218" s="11" t="n"/>
      <c r="R218" s="11" t="n"/>
      <c r="S218" s="11" t="n"/>
      <c r="T218" s="14">
        <f>IF(A218="","",IF(C218="Client",N(O218),IFERROR(INDEX($T$6:$T$405,MATCH(B218,$A$6:$A$405,0))*IF(P218="",1,P218),"")))</f>
        <v/>
      </c>
      <c r="U218" s="15">
        <f>IF(OR(T218="",T218=0),"",Ouverture_min/T218)</f>
        <v/>
      </c>
      <c r="V218" s="15">
        <f>IF(OR(H218="",C218&lt;&gt;"Processus"),"",H218/MAX(1,N(Q218)))</f>
        <v/>
      </c>
      <c r="W218" s="16">
        <f>IF(AND(C218="Stock",N(T218)&gt;0),N(M218)/T218,"")</f>
        <v/>
      </c>
      <c r="X218" s="17">
        <f>IF(OR(V218="",U218=""),"",V218/(U218*IF(J218="",1,J218)))</f>
        <v/>
      </c>
      <c r="Y218" s="18">
        <f>IF(AND(V218&lt;&gt;"",U218&lt;&gt;""),IF(V218&gt;U218,"GOULOT",""),"")</f>
        <v/>
      </c>
      <c r="Z218" s="18">
        <f>IF(AND(J218&lt;&gt;"",C218="Processus"),IF(J218&lt;Seuil_TRS,"TRS BAS",""),"")</f>
        <v/>
      </c>
      <c r="AA218" s="18">
        <f>IF(AND(C218="Stock",N218&lt;&gt;""),IF(N(M218)&gt;N218,"SURSTOCK",""),"")</f>
        <v/>
      </c>
      <c r="AB218" s="18">
        <f>IF(A218="","",IF(COUNTIF($A$6:$A$405,A218)&gt;1,"ID EN DOUBLE",IF(AND(B218="",C218&lt;&gt;"Client"),"PAS DE SUIVANT",IF(AND(B218&lt;&gt;"",COUNTIF($A$6:$A$405,B218)=0),"SUIVANT INCONNU","OK"))))</f>
        <v/>
      </c>
    </row>
    <row r="219">
      <c r="A219" s="19" t="n"/>
      <c r="B219" s="20" t="n"/>
      <c r="C219" s="20" t="n"/>
      <c r="D219" s="20" t="n"/>
      <c r="E219" s="20" t="n"/>
      <c r="F219" s="20" t="n"/>
      <c r="G219" s="20" t="n"/>
      <c r="H219" s="20" t="n"/>
      <c r="I219" s="20" t="n"/>
      <c r="J219" s="21" t="n"/>
      <c r="K219" s="21" t="n"/>
      <c r="L219" s="20" t="n"/>
      <c r="M219" s="22" t="n"/>
      <c r="N219" s="22" t="n"/>
      <c r="O219" s="22" t="n"/>
      <c r="P219" s="20" t="n"/>
      <c r="Q219" s="20" t="n"/>
      <c r="R219" s="20" t="n"/>
      <c r="S219" s="20" t="n"/>
      <c r="T219" s="14">
        <f>IF(A219="","",IF(C219="Client",N(O219),IFERROR(INDEX($T$6:$T$405,MATCH(B219,$A$6:$A$405,0))*IF(P219="",1,P219),"")))</f>
        <v/>
      </c>
      <c r="U219" s="15">
        <f>IF(OR(T219="",T219=0),"",Ouverture_min/T219)</f>
        <v/>
      </c>
      <c r="V219" s="15">
        <f>IF(OR(H219="",C219&lt;&gt;"Processus"),"",H219/MAX(1,N(Q219)))</f>
        <v/>
      </c>
      <c r="W219" s="16">
        <f>IF(AND(C219="Stock",N(T219)&gt;0),N(M219)/T219,"")</f>
        <v/>
      </c>
      <c r="X219" s="17">
        <f>IF(OR(V219="",U219=""),"",V219/(U219*IF(J219="",1,J219)))</f>
        <v/>
      </c>
      <c r="Y219" s="18">
        <f>IF(AND(V219&lt;&gt;"",U219&lt;&gt;""),IF(V219&gt;U219,"GOULOT",""),"")</f>
        <v/>
      </c>
      <c r="Z219" s="18">
        <f>IF(AND(J219&lt;&gt;"",C219="Processus"),IF(J219&lt;Seuil_TRS,"TRS BAS",""),"")</f>
        <v/>
      </c>
      <c r="AA219" s="18">
        <f>IF(AND(C219="Stock",N219&lt;&gt;""),IF(N(M219)&gt;N219,"SURSTOCK",""),"")</f>
        <v/>
      </c>
      <c r="AB219" s="18">
        <f>IF(A219="","",IF(COUNTIF($A$6:$A$405,A219)&gt;1,"ID EN DOUBLE",IF(AND(B219="",C219&lt;&gt;"Client"),"PAS DE SUIVANT",IF(AND(B219&lt;&gt;"",COUNTIF($A$6:$A$405,B219)=0),"SUIVANT INCONNU","OK"))))</f>
        <v/>
      </c>
    </row>
    <row r="220">
      <c r="A220" s="10" t="n"/>
      <c r="B220" s="11" t="n"/>
      <c r="C220" s="11" t="n"/>
      <c r="D220" s="11" t="n"/>
      <c r="E220" s="11" t="n"/>
      <c r="F220" s="11" t="n"/>
      <c r="G220" s="11" t="n"/>
      <c r="H220" s="11" t="n"/>
      <c r="I220" s="11" t="n"/>
      <c r="J220" s="12" t="n"/>
      <c r="K220" s="12" t="n"/>
      <c r="L220" s="11" t="n"/>
      <c r="M220" s="13" t="n"/>
      <c r="N220" s="13" t="n"/>
      <c r="O220" s="13" t="n"/>
      <c r="P220" s="11" t="n"/>
      <c r="Q220" s="11" t="n"/>
      <c r="R220" s="11" t="n"/>
      <c r="S220" s="11" t="n"/>
      <c r="T220" s="14">
        <f>IF(A220="","",IF(C220="Client",N(O220),IFERROR(INDEX($T$6:$T$405,MATCH(B220,$A$6:$A$405,0))*IF(P220="",1,P220),"")))</f>
        <v/>
      </c>
      <c r="U220" s="15">
        <f>IF(OR(T220="",T220=0),"",Ouverture_min/T220)</f>
        <v/>
      </c>
      <c r="V220" s="15">
        <f>IF(OR(H220="",C220&lt;&gt;"Processus"),"",H220/MAX(1,N(Q220)))</f>
        <v/>
      </c>
      <c r="W220" s="16">
        <f>IF(AND(C220="Stock",N(T220)&gt;0),N(M220)/T220,"")</f>
        <v/>
      </c>
      <c r="X220" s="17">
        <f>IF(OR(V220="",U220=""),"",V220/(U220*IF(J220="",1,J220)))</f>
        <v/>
      </c>
      <c r="Y220" s="18">
        <f>IF(AND(V220&lt;&gt;"",U220&lt;&gt;""),IF(V220&gt;U220,"GOULOT",""),"")</f>
        <v/>
      </c>
      <c r="Z220" s="18">
        <f>IF(AND(J220&lt;&gt;"",C220="Processus"),IF(J220&lt;Seuil_TRS,"TRS BAS",""),"")</f>
        <v/>
      </c>
      <c r="AA220" s="18">
        <f>IF(AND(C220="Stock",N220&lt;&gt;""),IF(N(M220)&gt;N220,"SURSTOCK",""),"")</f>
        <v/>
      </c>
      <c r="AB220" s="18">
        <f>IF(A220="","",IF(COUNTIF($A$6:$A$405,A220)&gt;1,"ID EN DOUBLE",IF(AND(B220="",C220&lt;&gt;"Client"),"PAS DE SUIVANT",IF(AND(B220&lt;&gt;"",COUNTIF($A$6:$A$405,B220)=0),"SUIVANT INCONNU","OK"))))</f>
        <v/>
      </c>
    </row>
    <row r="221">
      <c r="A221" s="19" t="n"/>
      <c r="B221" s="20" t="n"/>
      <c r="C221" s="20" t="n"/>
      <c r="D221" s="20" t="n"/>
      <c r="E221" s="20" t="n"/>
      <c r="F221" s="20" t="n"/>
      <c r="G221" s="20" t="n"/>
      <c r="H221" s="20" t="n"/>
      <c r="I221" s="20" t="n"/>
      <c r="J221" s="21" t="n"/>
      <c r="K221" s="21" t="n"/>
      <c r="L221" s="20" t="n"/>
      <c r="M221" s="22" t="n"/>
      <c r="N221" s="22" t="n"/>
      <c r="O221" s="22" t="n"/>
      <c r="P221" s="20" t="n"/>
      <c r="Q221" s="20" t="n"/>
      <c r="R221" s="20" t="n"/>
      <c r="S221" s="20" t="n"/>
      <c r="T221" s="14">
        <f>IF(A221="","",IF(C221="Client",N(O221),IFERROR(INDEX($T$6:$T$405,MATCH(B221,$A$6:$A$405,0))*IF(P221="",1,P221),"")))</f>
        <v/>
      </c>
      <c r="U221" s="15">
        <f>IF(OR(T221="",T221=0),"",Ouverture_min/T221)</f>
        <v/>
      </c>
      <c r="V221" s="15">
        <f>IF(OR(H221="",C221&lt;&gt;"Processus"),"",H221/MAX(1,N(Q221)))</f>
        <v/>
      </c>
      <c r="W221" s="16">
        <f>IF(AND(C221="Stock",N(T221)&gt;0),N(M221)/T221,"")</f>
        <v/>
      </c>
      <c r="X221" s="17">
        <f>IF(OR(V221="",U221=""),"",V221/(U221*IF(J221="",1,J221)))</f>
        <v/>
      </c>
      <c r="Y221" s="18">
        <f>IF(AND(V221&lt;&gt;"",U221&lt;&gt;""),IF(V221&gt;U221,"GOULOT",""),"")</f>
        <v/>
      </c>
      <c r="Z221" s="18">
        <f>IF(AND(J221&lt;&gt;"",C221="Processus"),IF(J221&lt;Seuil_TRS,"TRS BAS",""),"")</f>
        <v/>
      </c>
      <c r="AA221" s="18">
        <f>IF(AND(C221="Stock",N221&lt;&gt;""),IF(N(M221)&gt;N221,"SURSTOCK",""),"")</f>
        <v/>
      </c>
      <c r="AB221" s="18">
        <f>IF(A221="","",IF(COUNTIF($A$6:$A$405,A221)&gt;1,"ID EN DOUBLE",IF(AND(B221="",C221&lt;&gt;"Client"),"PAS DE SUIVANT",IF(AND(B221&lt;&gt;"",COUNTIF($A$6:$A$405,B221)=0),"SUIVANT INCONNU","OK"))))</f>
        <v/>
      </c>
    </row>
    <row r="222">
      <c r="A222" s="10" t="n"/>
      <c r="B222" s="11" t="n"/>
      <c r="C222" s="11" t="n"/>
      <c r="D222" s="11" t="n"/>
      <c r="E222" s="11" t="n"/>
      <c r="F222" s="11" t="n"/>
      <c r="G222" s="11" t="n"/>
      <c r="H222" s="11" t="n"/>
      <c r="I222" s="11" t="n"/>
      <c r="J222" s="12" t="n"/>
      <c r="K222" s="12" t="n"/>
      <c r="L222" s="11" t="n"/>
      <c r="M222" s="13" t="n"/>
      <c r="N222" s="13" t="n"/>
      <c r="O222" s="13" t="n"/>
      <c r="P222" s="11" t="n"/>
      <c r="Q222" s="11" t="n"/>
      <c r="R222" s="11" t="n"/>
      <c r="S222" s="11" t="n"/>
      <c r="T222" s="14">
        <f>IF(A222="","",IF(C222="Client",N(O222),IFERROR(INDEX($T$6:$T$405,MATCH(B222,$A$6:$A$405,0))*IF(P222="",1,P222),"")))</f>
        <v/>
      </c>
      <c r="U222" s="15">
        <f>IF(OR(T222="",T222=0),"",Ouverture_min/T222)</f>
        <v/>
      </c>
      <c r="V222" s="15">
        <f>IF(OR(H222="",C222&lt;&gt;"Processus"),"",H222/MAX(1,N(Q222)))</f>
        <v/>
      </c>
      <c r="W222" s="16">
        <f>IF(AND(C222="Stock",N(T222)&gt;0),N(M222)/T222,"")</f>
        <v/>
      </c>
      <c r="X222" s="17">
        <f>IF(OR(V222="",U222=""),"",V222/(U222*IF(J222="",1,J222)))</f>
        <v/>
      </c>
      <c r="Y222" s="18">
        <f>IF(AND(V222&lt;&gt;"",U222&lt;&gt;""),IF(V222&gt;U222,"GOULOT",""),"")</f>
        <v/>
      </c>
      <c r="Z222" s="18">
        <f>IF(AND(J222&lt;&gt;"",C222="Processus"),IF(J222&lt;Seuil_TRS,"TRS BAS",""),"")</f>
        <v/>
      </c>
      <c r="AA222" s="18">
        <f>IF(AND(C222="Stock",N222&lt;&gt;""),IF(N(M222)&gt;N222,"SURSTOCK",""),"")</f>
        <v/>
      </c>
      <c r="AB222" s="18">
        <f>IF(A222="","",IF(COUNTIF($A$6:$A$405,A222)&gt;1,"ID EN DOUBLE",IF(AND(B222="",C222&lt;&gt;"Client"),"PAS DE SUIVANT",IF(AND(B222&lt;&gt;"",COUNTIF($A$6:$A$405,B222)=0),"SUIVANT INCONNU","OK"))))</f>
        <v/>
      </c>
    </row>
    <row r="223">
      <c r="A223" s="19" t="n"/>
      <c r="B223" s="20" t="n"/>
      <c r="C223" s="20" t="n"/>
      <c r="D223" s="20" t="n"/>
      <c r="E223" s="20" t="n"/>
      <c r="F223" s="20" t="n"/>
      <c r="G223" s="20" t="n"/>
      <c r="H223" s="20" t="n"/>
      <c r="I223" s="20" t="n"/>
      <c r="J223" s="21" t="n"/>
      <c r="K223" s="21" t="n"/>
      <c r="L223" s="20" t="n"/>
      <c r="M223" s="22" t="n"/>
      <c r="N223" s="22" t="n"/>
      <c r="O223" s="22" t="n"/>
      <c r="P223" s="20" t="n"/>
      <c r="Q223" s="20" t="n"/>
      <c r="R223" s="20" t="n"/>
      <c r="S223" s="20" t="n"/>
      <c r="T223" s="14">
        <f>IF(A223="","",IF(C223="Client",N(O223),IFERROR(INDEX($T$6:$T$405,MATCH(B223,$A$6:$A$405,0))*IF(P223="",1,P223),"")))</f>
        <v/>
      </c>
      <c r="U223" s="15">
        <f>IF(OR(T223="",T223=0),"",Ouverture_min/T223)</f>
        <v/>
      </c>
      <c r="V223" s="15">
        <f>IF(OR(H223="",C223&lt;&gt;"Processus"),"",H223/MAX(1,N(Q223)))</f>
        <v/>
      </c>
      <c r="W223" s="16">
        <f>IF(AND(C223="Stock",N(T223)&gt;0),N(M223)/T223,"")</f>
        <v/>
      </c>
      <c r="X223" s="17">
        <f>IF(OR(V223="",U223=""),"",V223/(U223*IF(J223="",1,J223)))</f>
        <v/>
      </c>
      <c r="Y223" s="18">
        <f>IF(AND(V223&lt;&gt;"",U223&lt;&gt;""),IF(V223&gt;U223,"GOULOT",""),"")</f>
        <v/>
      </c>
      <c r="Z223" s="18">
        <f>IF(AND(J223&lt;&gt;"",C223="Processus"),IF(J223&lt;Seuil_TRS,"TRS BAS",""),"")</f>
        <v/>
      </c>
      <c r="AA223" s="18">
        <f>IF(AND(C223="Stock",N223&lt;&gt;""),IF(N(M223)&gt;N223,"SURSTOCK",""),"")</f>
        <v/>
      </c>
      <c r="AB223" s="18">
        <f>IF(A223="","",IF(COUNTIF($A$6:$A$405,A223)&gt;1,"ID EN DOUBLE",IF(AND(B223="",C223&lt;&gt;"Client"),"PAS DE SUIVANT",IF(AND(B223&lt;&gt;"",COUNTIF($A$6:$A$405,B223)=0),"SUIVANT INCONNU","OK"))))</f>
        <v/>
      </c>
    </row>
    <row r="224">
      <c r="A224" s="10" t="n"/>
      <c r="B224" s="11" t="n"/>
      <c r="C224" s="11" t="n"/>
      <c r="D224" s="11" t="n"/>
      <c r="E224" s="11" t="n"/>
      <c r="F224" s="11" t="n"/>
      <c r="G224" s="11" t="n"/>
      <c r="H224" s="11" t="n"/>
      <c r="I224" s="11" t="n"/>
      <c r="J224" s="12" t="n"/>
      <c r="K224" s="12" t="n"/>
      <c r="L224" s="11" t="n"/>
      <c r="M224" s="13" t="n"/>
      <c r="N224" s="13" t="n"/>
      <c r="O224" s="13" t="n"/>
      <c r="P224" s="11" t="n"/>
      <c r="Q224" s="11" t="n"/>
      <c r="R224" s="11" t="n"/>
      <c r="S224" s="11" t="n"/>
      <c r="T224" s="14">
        <f>IF(A224="","",IF(C224="Client",N(O224),IFERROR(INDEX($T$6:$T$405,MATCH(B224,$A$6:$A$405,0))*IF(P224="",1,P224),"")))</f>
        <v/>
      </c>
      <c r="U224" s="15">
        <f>IF(OR(T224="",T224=0),"",Ouverture_min/T224)</f>
        <v/>
      </c>
      <c r="V224" s="15">
        <f>IF(OR(H224="",C224&lt;&gt;"Processus"),"",H224/MAX(1,N(Q224)))</f>
        <v/>
      </c>
      <c r="W224" s="16">
        <f>IF(AND(C224="Stock",N(T224)&gt;0),N(M224)/T224,"")</f>
        <v/>
      </c>
      <c r="X224" s="17">
        <f>IF(OR(V224="",U224=""),"",V224/(U224*IF(J224="",1,J224)))</f>
        <v/>
      </c>
      <c r="Y224" s="18">
        <f>IF(AND(V224&lt;&gt;"",U224&lt;&gt;""),IF(V224&gt;U224,"GOULOT",""),"")</f>
        <v/>
      </c>
      <c r="Z224" s="18">
        <f>IF(AND(J224&lt;&gt;"",C224="Processus"),IF(J224&lt;Seuil_TRS,"TRS BAS",""),"")</f>
        <v/>
      </c>
      <c r="AA224" s="18">
        <f>IF(AND(C224="Stock",N224&lt;&gt;""),IF(N(M224)&gt;N224,"SURSTOCK",""),"")</f>
        <v/>
      </c>
      <c r="AB224" s="18">
        <f>IF(A224="","",IF(COUNTIF($A$6:$A$405,A224)&gt;1,"ID EN DOUBLE",IF(AND(B224="",C224&lt;&gt;"Client"),"PAS DE SUIVANT",IF(AND(B224&lt;&gt;"",COUNTIF($A$6:$A$405,B224)=0),"SUIVANT INCONNU","OK"))))</f>
        <v/>
      </c>
    </row>
    <row r="225">
      <c r="A225" s="19" t="n"/>
      <c r="B225" s="20" t="n"/>
      <c r="C225" s="20" t="n"/>
      <c r="D225" s="20" t="n"/>
      <c r="E225" s="20" t="n"/>
      <c r="F225" s="20" t="n"/>
      <c r="G225" s="20" t="n"/>
      <c r="H225" s="20" t="n"/>
      <c r="I225" s="20" t="n"/>
      <c r="J225" s="21" t="n"/>
      <c r="K225" s="21" t="n"/>
      <c r="L225" s="20" t="n"/>
      <c r="M225" s="22" t="n"/>
      <c r="N225" s="22" t="n"/>
      <c r="O225" s="22" t="n"/>
      <c r="P225" s="20" t="n"/>
      <c r="Q225" s="20" t="n"/>
      <c r="R225" s="20" t="n"/>
      <c r="S225" s="20" t="n"/>
      <c r="T225" s="14">
        <f>IF(A225="","",IF(C225="Client",N(O225),IFERROR(INDEX($T$6:$T$405,MATCH(B225,$A$6:$A$405,0))*IF(P225="",1,P225),"")))</f>
        <v/>
      </c>
      <c r="U225" s="15">
        <f>IF(OR(T225="",T225=0),"",Ouverture_min/T225)</f>
        <v/>
      </c>
      <c r="V225" s="15">
        <f>IF(OR(H225="",C225&lt;&gt;"Processus"),"",H225/MAX(1,N(Q225)))</f>
        <v/>
      </c>
      <c r="W225" s="16">
        <f>IF(AND(C225="Stock",N(T225)&gt;0),N(M225)/T225,"")</f>
        <v/>
      </c>
      <c r="X225" s="17">
        <f>IF(OR(V225="",U225=""),"",V225/(U225*IF(J225="",1,J225)))</f>
        <v/>
      </c>
      <c r="Y225" s="18">
        <f>IF(AND(V225&lt;&gt;"",U225&lt;&gt;""),IF(V225&gt;U225,"GOULOT",""),"")</f>
        <v/>
      </c>
      <c r="Z225" s="18">
        <f>IF(AND(J225&lt;&gt;"",C225="Processus"),IF(J225&lt;Seuil_TRS,"TRS BAS",""),"")</f>
        <v/>
      </c>
      <c r="AA225" s="18">
        <f>IF(AND(C225="Stock",N225&lt;&gt;""),IF(N(M225)&gt;N225,"SURSTOCK",""),"")</f>
        <v/>
      </c>
      <c r="AB225" s="18">
        <f>IF(A225="","",IF(COUNTIF($A$6:$A$405,A225)&gt;1,"ID EN DOUBLE",IF(AND(B225="",C225&lt;&gt;"Client"),"PAS DE SUIVANT",IF(AND(B225&lt;&gt;"",COUNTIF($A$6:$A$405,B225)=0),"SUIVANT INCONNU","OK"))))</f>
        <v/>
      </c>
    </row>
    <row r="226">
      <c r="A226" s="10" t="n"/>
      <c r="B226" s="11" t="n"/>
      <c r="C226" s="11" t="n"/>
      <c r="D226" s="11" t="n"/>
      <c r="E226" s="11" t="n"/>
      <c r="F226" s="11" t="n"/>
      <c r="G226" s="11" t="n"/>
      <c r="H226" s="11" t="n"/>
      <c r="I226" s="11" t="n"/>
      <c r="J226" s="12" t="n"/>
      <c r="K226" s="12" t="n"/>
      <c r="L226" s="11" t="n"/>
      <c r="M226" s="13" t="n"/>
      <c r="N226" s="13" t="n"/>
      <c r="O226" s="13" t="n"/>
      <c r="P226" s="11" t="n"/>
      <c r="Q226" s="11" t="n"/>
      <c r="R226" s="11" t="n"/>
      <c r="S226" s="11" t="n"/>
      <c r="T226" s="14">
        <f>IF(A226="","",IF(C226="Client",N(O226),IFERROR(INDEX($T$6:$T$405,MATCH(B226,$A$6:$A$405,0))*IF(P226="",1,P226),"")))</f>
        <v/>
      </c>
      <c r="U226" s="15">
        <f>IF(OR(T226="",T226=0),"",Ouverture_min/T226)</f>
        <v/>
      </c>
      <c r="V226" s="15">
        <f>IF(OR(H226="",C226&lt;&gt;"Processus"),"",H226/MAX(1,N(Q226)))</f>
        <v/>
      </c>
      <c r="W226" s="16">
        <f>IF(AND(C226="Stock",N(T226)&gt;0),N(M226)/T226,"")</f>
        <v/>
      </c>
      <c r="X226" s="17">
        <f>IF(OR(V226="",U226=""),"",V226/(U226*IF(J226="",1,J226)))</f>
        <v/>
      </c>
      <c r="Y226" s="18">
        <f>IF(AND(V226&lt;&gt;"",U226&lt;&gt;""),IF(V226&gt;U226,"GOULOT",""),"")</f>
        <v/>
      </c>
      <c r="Z226" s="18">
        <f>IF(AND(J226&lt;&gt;"",C226="Processus"),IF(J226&lt;Seuil_TRS,"TRS BAS",""),"")</f>
        <v/>
      </c>
      <c r="AA226" s="18">
        <f>IF(AND(C226="Stock",N226&lt;&gt;""),IF(N(M226)&gt;N226,"SURSTOCK",""),"")</f>
        <v/>
      </c>
      <c r="AB226" s="18">
        <f>IF(A226="","",IF(COUNTIF($A$6:$A$405,A226)&gt;1,"ID EN DOUBLE",IF(AND(B226="",C226&lt;&gt;"Client"),"PAS DE SUIVANT",IF(AND(B226&lt;&gt;"",COUNTIF($A$6:$A$405,B226)=0),"SUIVANT INCONNU","OK"))))</f>
        <v/>
      </c>
    </row>
    <row r="227">
      <c r="A227" s="19" t="n"/>
      <c r="B227" s="20" t="n"/>
      <c r="C227" s="20" t="n"/>
      <c r="D227" s="20" t="n"/>
      <c r="E227" s="20" t="n"/>
      <c r="F227" s="20" t="n"/>
      <c r="G227" s="20" t="n"/>
      <c r="H227" s="20" t="n"/>
      <c r="I227" s="20" t="n"/>
      <c r="J227" s="21" t="n"/>
      <c r="K227" s="21" t="n"/>
      <c r="L227" s="20" t="n"/>
      <c r="M227" s="22" t="n"/>
      <c r="N227" s="22" t="n"/>
      <c r="O227" s="22" t="n"/>
      <c r="P227" s="20" t="n"/>
      <c r="Q227" s="20" t="n"/>
      <c r="R227" s="20" t="n"/>
      <c r="S227" s="20" t="n"/>
      <c r="T227" s="14">
        <f>IF(A227="","",IF(C227="Client",N(O227),IFERROR(INDEX($T$6:$T$405,MATCH(B227,$A$6:$A$405,0))*IF(P227="",1,P227),"")))</f>
        <v/>
      </c>
      <c r="U227" s="15">
        <f>IF(OR(T227="",T227=0),"",Ouverture_min/T227)</f>
        <v/>
      </c>
      <c r="V227" s="15">
        <f>IF(OR(H227="",C227&lt;&gt;"Processus"),"",H227/MAX(1,N(Q227)))</f>
        <v/>
      </c>
      <c r="W227" s="16">
        <f>IF(AND(C227="Stock",N(T227)&gt;0),N(M227)/T227,"")</f>
        <v/>
      </c>
      <c r="X227" s="17">
        <f>IF(OR(V227="",U227=""),"",V227/(U227*IF(J227="",1,J227)))</f>
        <v/>
      </c>
      <c r="Y227" s="18">
        <f>IF(AND(V227&lt;&gt;"",U227&lt;&gt;""),IF(V227&gt;U227,"GOULOT",""),"")</f>
        <v/>
      </c>
      <c r="Z227" s="18">
        <f>IF(AND(J227&lt;&gt;"",C227="Processus"),IF(J227&lt;Seuil_TRS,"TRS BAS",""),"")</f>
        <v/>
      </c>
      <c r="AA227" s="18">
        <f>IF(AND(C227="Stock",N227&lt;&gt;""),IF(N(M227)&gt;N227,"SURSTOCK",""),"")</f>
        <v/>
      </c>
      <c r="AB227" s="18">
        <f>IF(A227="","",IF(COUNTIF($A$6:$A$405,A227)&gt;1,"ID EN DOUBLE",IF(AND(B227="",C227&lt;&gt;"Client"),"PAS DE SUIVANT",IF(AND(B227&lt;&gt;"",COUNTIF($A$6:$A$405,B227)=0),"SUIVANT INCONNU","OK"))))</f>
        <v/>
      </c>
    </row>
    <row r="228">
      <c r="A228" s="10" t="n"/>
      <c r="B228" s="11" t="n"/>
      <c r="C228" s="11" t="n"/>
      <c r="D228" s="11" t="n"/>
      <c r="E228" s="11" t="n"/>
      <c r="F228" s="11" t="n"/>
      <c r="G228" s="11" t="n"/>
      <c r="H228" s="11" t="n"/>
      <c r="I228" s="11" t="n"/>
      <c r="J228" s="12" t="n"/>
      <c r="K228" s="12" t="n"/>
      <c r="L228" s="11" t="n"/>
      <c r="M228" s="13" t="n"/>
      <c r="N228" s="13" t="n"/>
      <c r="O228" s="13" t="n"/>
      <c r="P228" s="11" t="n"/>
      <c r="Q228" s="11" t="n"/>
      <c r="R228" s="11" t="n"/>
      <c r="S228" s="11" t="n"/>
      <c r="T228" s="14">
        <f>IF(A228="","",IF(C228="Client",N(O228),IFERROR(INDEX($T$6:$T$405,MATCH(B228,$A$6:$A$405,0))*IF(P228="",1,P228),"")))</f>
        <v/>
      </c>
      <c r="U228" s="15">
        <f>IF(OR(T228="",T228=0),"",Ouverture_min/T228)</f>
        <v/>
      </c>
      <c r="V228" s="15">
        <f>IF(OR(H228="",C228&lt;&gt;"Processus"),"",H228/MAX(1,N(Q228)))</f>
        <v/>
      </c>
      <c r="W228" s="16">
        <f>IF(AND(C228="Stock",N(T228)&gt;0),N(M228)/T228,"")</f>
        <v/>
      </c>
      <c r="X228" s="17">
        <f>IF(OR(V228="",U228=""),"",V228/(U228*IF(J228="",1,J228)))</f>
        <v/>
      </c>
      <c r="Y228" s="18">
        <f>IF(AND(V228&lt;&gt;"",U228&lt;&gt;""),IF(V228&gt;U228,"GOULOT",""),"")</f>
        <v/>
      </c>
      <c r="Z228" s="18">
        <f>IF(AND(J228&lt;&gt;"",C228="Processus"),IF(J228&lt;Seuil_TRS,"TRS BAS",""),"")</f>
        <v/>
      </c>
      <c r="AA228" s="18">
        <f>IF(AND(C228="Stock",N228&lt;&gt;""),IF(N(M228)&gt;N228,"SURSTOCK",""),"")</f>
        <v/>
      </c>
      <c r="AB228" s="18">
        <f>IF(A228="","",IF(COUNTIF($A$6:$A$405,A228)&gt;1,"ID EN DOUBLE",IF(AND(B228="",C228&lt;&gt;"Client"),"PAS DE SUIVANT",IF(AND(B228&lt;&gt;"",COUNTIF($A$6:$A$405,B228)=0),"SUIVANT INCONNU","OK"))))</f>
        <v/>
      </c>
    </row>
    <row r="229">
      <c r="A229" s="19" t="n"/>
      <c r="B229" s="20" t="n"/>
      <c r="C229" s="20" t="n"/>
      <c r="D229" s="20" t="n"/>
      <c r="E229" s="20" t="n"/>
      <c r="F229" s="20" t="n"/>
      <c r="G229" s="20" t="n"/>
      <c r="H229" s="20" t="n"/>
      <c r="I229" s="20" t="n"/>
      <c r="J229" s="21" t="n"/>
      <c r="K229" s="21" t="n"/>
      <c r="L229" s="20" t="n"/>
      <c r="M229" s="22" t="n"/>
      <c r="N229" s="22" t="n"/>
      <c r="O229" s="22" t="n"/>
      <c r="P229" s="20" t="n"/>
      <c r="Q229" s="20" t="n"/>
      <c r="R229" s="20" t="n"/>
      <c r="S229" s="20" t="n"/>
      <c r="T229" s="14">
        <f>IF(A229="","",IF(C229="Client",N(O229),IFERROR(INDEX($T$6:$T$405,MATCH(B229,$A$6:$A$405,0))*IF(P229="",1,P229),"")))</f>
        <v/>
      </c>
      <c r="U229" s="15">
        <f>IF(OR(T229="",T229=0),"",Ouverture_min/T229)</f>
        <v/>
      </c>
      <c r="V229" s="15">
        <f>IF(OR(H229="",C229&lt;&gt;"Processus"),"",H229/MAX(1,N(Q229)))</f>
        <v/>
      </c>
      <c r="W229" s="16">
        <f>IF(AND(C229="Stock",N(T229)&gt;0),N(M229)/T229,"")</f>
        <v/>
      </c>
      <c r="X229" s="17">
        <f>IF(OR(V229="",U229=""),"",V229/(U229*IF(J229="",1,J229)))</f>
        <v/>
      </c>
      <c r="Y229" s="18">
        <f>IF(AND(V229&lt;&gt;"",U229&lt;&gt;""),IF(V229&gt;U229,"GOULOT",""),"")</f>
        <v/>
      </c>
      <c r="Z229" s="18">
        <f>IF(AND(J229&lt;&gt;"",C229="Processus"),IF(J229&lt;Seuil_TRS,"TRS BAS",""),"")</f>
        <v/>
      </c>
      <c r="AA229" s="18">
        <f>IF(AND(C229="Stock",N229&lt;&gt;""),IF(N(M229)&gt;N229,"SURSTOCK",""),"")</f>
        <v/>
      </c>
      <c r="AB229" s="18">
        <f>IF(A229="","",IF(COUNTIF($A$6:$A$405,A229)&gt;1,"ID EN DOUBLE",IF(AND(B229="",C229&lt;&gt;"Client"),"PAS DE SUIVANT",IF(AND(B229&lt;&gt;"",COUNTIF($A$6:$A$405,B229)=0),"SUIVANT INCONNU","OK"))))</f>
        <v/>
      </c>
    </row>
    <row r="230">
      <c r="A230" s="10" t="n"/>
      <c r="B230" s="11" t="n"/>
      <c r="C230" s="11" t="n"/>
      <c r="D230" s="11" t="n"/>
      <c r="E230" s="11" t="n"/>
      <c r="F230" s="11" t="n"/>
      <c r="G230" s="11" t="n"/>
      <c r="H230" s="11" t="n"/>
      <c r="I230" s="11" t="n"/>
      <c r="J230" s="12" t="n"/>
      <c r="K230" s="12" t="n"/>
      <c r="L230" s="11" t="n"/>
      <c r="M230" s="13" t="n"/>
      <c r="N230" s="13" t="n"/>
      <c r="O230" s="13" t="n"/>
      <c r="P230" s="11" t="n"/>
      <c r="Q230" s="11" t="n"/>
      <c r="R230" s="11" t="n"/>
      <c r="S230" s="11" t="n"/>
      <c r="T230" s="14">
        <f>IF(A230="","",IF(C230="Client",N(O230),IFERROR(INDEX($T$6:$T$405,MATCH(B230,$A$6:$A$405,0))*IF(P230="",1,P230),"")))</f>
        <v/>
      </c>
      <c r="U230" s="15">
        <f>IF(OR(T230="",T230=0),"",Ouverture_min/T230)</f>
        <v/>
      </c>
      <c r="V230" s="15">
        <f>IF(OR(H230="",C230&lt;&gt;"Processus"),"",H230/MAX(1,N(Q230)))</f>
        <v/>
      </c>
      <c r="W230" s="16">
        <f>IF(AND(C230="Stock",N(T230)&gt;0),N(M230)/T230,"")</f>
        <v/>
      </c>
      <c r="X230" s="17">
        <f>IF(OR(V230="",U230=""),"",V230/(U230*IF(J230="",1,J230)))</f>
        <v/>
      </c>
      <c r="Y230" s="18">
        <f>IF(AND(V230&lt;&gt;"",U230&lt;&gt;""),IF(V230&gt;U230,"GOULOT",""),"")</f>
        <v/>
      </c>
      <c r="Z230" s="18">
        <f>IF(AND(J230&lt;&gt;"",C230="Processus"),IF(J230&lt;Seuil_TRS,"TRS BAS",""),"")</f>
        <v/>
      </c>
      <c r="AA230" s="18">
        <f>IF(AND(C230="Stock",N230&lt;&gt;""),IF(N(M230)&gt;N230,"SURSTOCK",""),"")</f>
        <v/>
      </c>
      <c r="AB230" s="18">
        <f>IF(A230="","",IF(COUNTIF($A$6:$A$405,A230)&gt;1,"ID EN DOUBLE",IF(AND(B230="",C230&lt;&gt;"Client"),"PAS DE SUIVANT",IF(AND(B230&lt;&gt;"",COUNTIF($A$6:$A$405,B230)=0),"SUIVANT INCONNU","OK"))))</f>
        <v/>
      </c>
    </row>
    <row r="231">
      <c r="A231" s="19" t="n"/>
      <c r="B231" s="20" t="n"/>
      <c r="C231" s="20" t="n"/>
      <c r="D231" s="20" t="n"/>
      <c r="E231" s="20" t="n"/>
      <c r="F231" s="20" t="n"/>
      <c r="G231" s="20" t="n"/>
      <c r="H231" s="20" t="n"/>
      <c r="I231" s="20" t="n"/>
      <c r="J231" s="21" t="n"/>
      <c r="K231" s="21" t="n"/>
      <c r="L231" s="20" t="n"/>
      <c r="M231" s="22" t="n"/>
      <c r="N231" s="22" t="n"/>
      <c r="O231" s="22" t="n"/>
      <c r="P231" s="20" t="n"/>
      <c r="Q231" s="20" t="n"/>
      <c r="R231" s="20" t="n"/>
      <c r="S231" s="20" t="n"/>
      <c r="T231" s="14">
        <f>IF(A231="","",IF(C231="Client",N(O231),IFERROR(INDEX($T$6:$T$405,MATCH(B231,$A$6:$A$405,0))*IF(P231="",1,P231),"")))</f>
        <v/>
      </c>
      <c r="U231" s="15">
        <f>IF(OR(T231="",T231=0),"",Ouverture_min/T231)</f>
        <v/>
      </c>
      <c r="V231" s="15">
        <f>IF(OR(H231="",C231&lt;&gt;"Processus"),"",H231/MAX(1,N(Q231)))</f>
        <v/>
      </c>
      <c r="W231" s="16">
        <f>IF(AND(C231="Stock",N(T231)&gt;0),N(M231)/T231,"")</f>
        <v/>
      </c>
      <c r="X231" s="17">
        <f>IF(OR(V231="",U231=""),"",V231/(U231*IF(J231="",1,J231)))</f>
        <v/>
      </c>
      <c r="Y231" s="18">
        <f>IF(AND(V231&lt;&gt;"",U231&lt;&gt;""),IF(V231&gt;U231,"GOULOT",""),"")</f>
        <v/>
      </c>
      <c r="Z231" s="18">
        <f>IF(AND(J231&lt;&gt;"",C231="Processus"),IF(J231&lt;Seuil_TRS,"TRS BAS",""),"")</f>
        <v/>
      </c>
      <c r="AA231" s="18">
        <f>IF(AND(C231="Stock",N231&lt;&gt;""),IF(N(M231)&gt;N231,"SURSTOCK",""),"")</f>
        <v/>
      </c>
      <c r="AB231" s="18">
        <f>IF(A231="","",IF(COUNTIF($A$6:$A$405,A231)&gt;1,"ID EN DOUBLE",IF(AND(B231="",C231&lt;&gt;"Client"),"PAS DE SUIVANT",IF(AND(B231&lt;&gt;"",COUNTIF($A$6:$A$405,B231)=0),"SUIVANT INCONNU","OK"))))</f>
        <v/>
      </c>
    </row>
    <row r="232">
      <c r="A232" s="10" t="n"/>
      <c r="B232" s="11" t="n"/>
      <c r="C232" s="11" t="n"/>
      <c r="D232" s="11" t="n"/>
      <c r="E232" s="11" t="n"/>
      <c r="F232" s="11" t="n"/>
      <c r="G232" s="11" t="n"/>
      <c r="H232" s="11" t="n"/>
      <c r="I232" s="11" t="n"/>
      <c r="J232" s="12" t="n"/>
      <c r="K232" s="12" t="n"/>
      <c r="L232" s="11" t="n"/>
      <c r="M232" s="13" t="n"/>
      <c r="N232" s="13" t="n"/>
      <c r="O232" s="13" t="n"/>
      <c r="P232" s="11" t="n"/>
      <c r="Q232" s="11" t="n"/>
      <c r="R232" s="11" t="n"/>
      <c r="S232" s="11" t="n"/>
      <c r="T232" s="14">
        <f>IF(A232="","",IF(C232="Client",N(O232),IFERROR(INDEX($T$6:$T$405,MATCH(B232,$A$6:$A$405,0))*IF(P232="",1,P232),"")))</f>
        <v/>
      </c>
      <c r="U232" s="15">
        <f>IF(OR(T232="",T232=0),"",Ouverture_min/T232)</f>
        <v/>
      </c>
      <c r="V232" s="15">
        <f>IF(OR(H232="",C232&lt;&gt;"Processus"),"",H232/MAX(1,N(Q232)))</f>
        <v/>
      </c>
      <c r="W232" s="16">
        <f>IF(AND(C232="Stock",N(T232)&gt;0),N(M232)/T232,"")</f>
        <v/>
      </c>
      <c r="X232" s="17">
        <f>IF(OR(V232="",U232=""),"",V232/(U232*IF(J232="",1,J232)))</f>
        <v/>
      </c>
      <c r="Y232" s="18">
        <f>IF(AND(V232&lt;&gt;"",U232&lt;&gt;""),IF(V232&gt;U232,"GOULOT",""),"")</f>
        <v/>
      </c>
      <c r="Z232" s="18">
        <f>IF(AND(J232&lt;&gt;"",C232="Processus"),IF(J232&lt;Seuil_TRS,"TRS BAS",""),"")</f>
        <v/>
      </c>
      <c r="AA232" s="18">
        <f>IF(AND(C232="Stock",N232&lt;&gt;""),IF(N(M232)&gt;N232,"SURSTOCK",""),"")</f>
        <v/>
      </c>
      <c r="AB232" s="18">
        <f>IF(A232="","",IF(COUNTIF($A$6:$A$405,A232)&gt;1,"ID EN DOUBLE",IF(AND(B232="",C232&lt;&gt;"Client"),"PAS DE SUIVANT",IF(AND(B232&lt;&gt;"",COUNTIF($A$6:$A$405,B232)=0),"SUIVANT INCONNU","OK"))))</f>
        <v/>
      </c>
    </row>
    <row r="233">
      <c r="A233" s="19" t="n"/>
      <c r="B233" s="20" t="n"/>
      <c r="C233" s="20" t="n"/>
      <c r="D233" s="20" t="n"/>
      <c r="E233" s="20" t="n"/>
      <c r="F233" s="20" t="n"/>
      <c r="G233" s="20" t="n"/>
      <c r="H233" s="20" t="n"/>
      <c r="I233" s="20" t="n"/>
      <c r="J233" s="21" t="n"/>
      <c r="K233" s="21" t="n"/>
      <c r="L233" s="20" t="n"/>
      <c r="M233" s="22" t="n"/>
      <c r="N233" s="22" t="n"/>
      <c r="O233" s="22" t="n"/>
      <c r="P233" s="20" t="n"/>
      <c r="Q233" s="20" t="n"/>
      <c r="R233" s="20" t="n"/>
      <c r="S233" s="20" t="n"/>
      <c r="T233" s="14">
        <f>IF(A233="","",IF(C233="Client",N(O233),IFERROR(INDEX($T$6:$T$405,MATCH(B233,$A$6:$A$405,0))*IF(P233="",1,P233),"")))</f>
        <v/>
      </c>
      <c r="U233" s="15">
        <f>IF(OR(T233="",T233=0),"",Ouverture_min/T233)</f>
        <v/>
      </c>
      <c r="V233" s="15">
        <f>IF(OR(H233="",C233&lt;&gt;"Processus"),"",H233/MAX(1,N(Q233)))</f>
        <v/>
      </c>
      <c r="W233" s="16">
        <f>IF(AND(C233="Stock",N(T233)&gt;0),N(M233)/T233,"")</f>
        <v/>
      </c>
      <c r="X233" s="17">
        <f>IF(OR(V233="",U233=""),"",V233/(U233*IF(J233="",1,J233)))</f>
        <v/>
      </c>
      <c r="Y233" s="18">
        <f>IF(AND(V233&lt;&gt;"",U233&lt;&gt;""),IF(V233&gt;U233,"GOULOT",""),"")</f>
        <v/>
      </c>
      <c r="Z233" s="18">
        <f>IF(AND(J233&lt;&gt;"",C233="Processus"),IF(J233&lt;Seuil_TRS,"TRS BAS",""),"")</f>
        <v/>
      </c>
      <c r="AA233" s="18">
        <f>IF(AND(C233="Stock",N233&lt;&gt;""),IF(N(M233)&gt;N233,"SURSTOCK",""),"")</f>
        <v/>
      </c>
      <c r="AB233" s="18">
        <f>IF(A233="","",IF(COUNTIF($A$6:$A$405,A233)&gt;1,"ID EN DOUBLE",IF(AND(B233="",C233&lt;&gt;"Client"),"PAS DE SUIVANT",IF(AND(B233&lt;&gt;"",COUNTIF($A$6:$A$405,B233)=0),"SUIVANT INCONNU","OK"))))</f>
        <v/>
      </c>
    </row>
    <row r="234">
      <c r="A234" s="10" t="n"/>
      <c r="B234" s="11" t="n"/>
      <c r="C234" s="11" t="n"/>
      <c r="D234" s="11" t="n"/>
      <c r="E234" s="11" t="n"/>
      <c r="F234" s="11" t="n"/>
      <c r="G234" s="11" t="n"/>
      <c r="H234" s="11" t="n"/>
      <c r="I234" s="11" t="n"/>
      <c r="J234" s="12" t="n"/>
      <c r="K234" s="12" t="n"/>
      <c r="L234" s="11" t="n"/>
      <c r="M234" s="13" t="n"/>
      <c r="N234" s="13" t="n"/>
      <c r="O234" s="13" t="n"/>
      <c r="P234" s="11" t="n"/>
      <c r="Q234" s="11" t="n"/>
      <c r="R234" s="11" t="n"/>
      <c r="S234" s="11" t="n"/>
      <c r="T234" s="14">
        <f>IF(A234="","",IF(C234="Client",N(O234),IFERROR(INDEX($T$6:$T$405,MATCH(B234,$A$6:$A$405,0))*IF(P234="",1,P234),"")))</f>
        <v/>
      </c>
      <c r="U234" s="15">
        <f>IF(OR(T234="",T234=0),"",Ouverture_min/T234)</f>
        <v/>
      </c>
      <c r="V234" s="15">
        <f>IF(OR(H234="",C234&lt;&gt;"Processus"),"",H234/MAX(1,N(Q234)))</f>
        <v/>
      </c>
      <c r="W234" s="16">
        <f>IF(AND(C234="Stock",N(T234)&gt;0),N(M234)/T234,"")</f>
        <v/>
      </c>
      <c r="X234" s="17">
        <f>IF(OR(V234="",U234=""),"",V234/(U234*IF(J234="",1,J234)))</f>
        <v/>
      </c>
      <c r="Y234" s="18">
        <f>IF(AND(V234&lt;&gt;"",U234&lt;&gt;""),IF(V234&gt;U234,"GOULOT",""),"")</f>
        <v/>
      </c>
      <c r="Z234" s="18">
        <f>IF(AND(J234&lt;&gt;"",C234="Processus"),IF(J234&lt;Seuil_TRS,"TRS BAS",""),"")</f>
        <v/>
      </c>
      <c r="AA234" s="18">
        <f>IF(AND(C234="Stock",N234&lt;&gt;""),IF(N(M234)&gt;N234,"SURSTOCK",""),"")</f>
        <v/>
      </c>
      <c r="AB234" s="18">
        <f>IF(A234="","",IF(COUNTIF($A$6:$A$405,A234)&gt;1,"ID EN DOUBLE",IF(AND(B234="",C234&lt;&gt;"Client"),"PAS DE SUIVANT",IF(AND(B234&lt;&gt;"",COUNTIF($A$6:$A$405,B234)=0),"SUIVANT INCONNU","OK"))))</f>
        <v/>
      </c>
    </row>
    <row r="235">
      <c r="A235" s="19" t="n"/>
      <c r="B235" s="20" t="n"/>
      <c r="C235" s="20" t="n"/>
      <c r="D235" s="20" t="n"/>
      <c r="E235" s="20" t="n"/>
      <c r="F235" s="20" t="n"/>
      <c r="G235" s="20" t="n"/>
      <c r="H235" s="20" t="n"/>
      <c r="I235" s="20" t="n"/>
      <c r="J235" s="21" t="n"/>
      <c r="K235" s="21" t="n"/>
      <c r="L235" s="20" t="n"/>
      <c r="M235" s="22" t="n"/>
      <c r="N235" s="22" t="n"/>
      <c r="O235" s="22" t="n"/>
      <c r="P235" s="20" t="n"/>
      <c r="Q235" s="20" t="n"/>
      <c r="R235" s="20" t="n"/>
      <c r="S235" s="20" t="n"/>
      <c r="T235" s="14">
        <f>IF(A235="","",IF(C235="Client",N(O235),IFERROR(INDEX($T$6:$T$405,MATCH(B235,$A$6:$A$405,0))*IF(P235="",1,P235),"")))</f>
        <v/>
      </c>
      <c r="U235" s="15">
        <f>IF(OR(T235="",T235=0),"",Ouverture_min/T235)</f>
        <v/>
      </c>
      <c r="V235" s="15">
        <f>IF(OR(H235="",C235&lt;&gt;"Processus"),"",H235/MAX(1,N(Q235)))</f>
        <v/>
      </c>
      <c r="W235" s="16">
        <f>IF(AND(C235="Stock",N(T235)&gt;0),N(M235)/T235,"")</f>
        <v/>
      </c>
      <c r="X235" s="17">
        <f>IF(OR(V235="",U235=""),"",V235/(U235*IF(J235="",1,J235)))</f>
        <v/>
      </c>
      <c r="Y235" s="18">
        <f>IF(AND(V235&lt;&gt;"",U235&lt;&gt;""),IF(V235&gt;U235,"GOULOT",""),"")</f>
        <v/>
      </c>
      <c r="Z235" s="18">
        <f>IF(AND(J235&lt;&gt;"",C235="Processus"),IF(J235&lt;Seuil_TRS,"TRS BAS",""),"")</f>
        <v/>
      </c>
      <c r="AA235" s="18">
        <f>IF(AND(C235="Stock",N235&lt;&gt;""),IF(N(M235)&gt;N235,"SURSTOCK",""),"")</f>
        <v/>
      </c>
      <c r="AB235" s="18">
        <f>IF(A235="","",IF(COUNTIF($A$6:$A$405,A235)&gt;1,"ID EN DOUBLE",IF(AND(B235="",C235&lt;&gt;"Client"),"PAS DE SUIVANT",IF(AND(B235&lt;&gt;"",COUNTIF($A$6:$A$405,B235)=0),"SUIVANT INCONNU","OK"))))</f>
        <v/>
      </c>
    </row>
    <row r="236">
      <c r="A236" s="10" t="n"/>
      <c r="B236" s="11" t="n"/>
      <c r="C236" s="11" t="n"/>
      <c r="D236" s="11" t="n"/>
      <c r="E236" s="11" t="n"/>
      <c r="F236" s="11" t="n"/>
      <c r="G236" s="11" t="n"/>
      <c r="H236" s="11" t="n"/>
      <c r="I236" s="11" t="n"/>
      <c r="J236" s="12" t="n"/>
      <c r="K236" s="12" t="n"/>
      <c r="L236" s="11" t="n"/>
      <c r="M236" s="13" t="n"/>
      <c r="N236" s="13" t="n"/>
      <c r="O236" s="13" t="n"/>
      <c r="P236" s="11" t="n"/>
      <c r="Q236" s="11" t="n"/>
      <c r="R236" s="11" t="n"/>
      <c r="S236" s="11" t="n"/>
      <c r="T236" s="14">
        <f>IF(A236="","",IF(C236="Client",N(O236),IFERROR(INDEX($T$6:$T$405,MATCH(B236,$A$6:$A$405,0))*IF(P236="",1,P236),"")))</f>
        <v/>
      </c>
      <c r="U236" s="15">
        <f>IF(OR(T236="",T236=0),"",Ouverture_min/T236)</f>
        <v/>
      </c>
      <c r="V236" s="15">
        <f>IF(OR(H236="",C236&lt;&gt;"Processus"),"",H236/MAX(1,N(Q236)))</f>
        <v/>
      </c>
      <c r="W236" s="16">
        <f>IF(AND(C236="Stock",N(T236)&gt;0),N(M236)/T236,"")</f>
        <v/>
      </c>
      <c r="X236" s="17">
        <f>IF(OR(V236="",U236=""),"",V236/(U236*IF(J236="",1,J236)))</f>
        <v/>
      </c>
      <c r="Y236" s="18">
        <f>IF(AND(V236&lt;&gt;"",U236&lt;&gt;""),IF(V236&gt;U236,"GOULOT",""),"")</f>
        <v/>
      </c>
      <c r="Z236" s="18">
        <f>IF(AND(J236&lt;&gt;"",C236="Processus"),IF(J236&lt;Seuil_TRS,"TRS BAS",""),"")</f>
        <v/>
      </c>
      <c r="AA236" s="18">
        <f>IF(AND(C236="Stock",N236&lt;&gt;""),IF(N(M236)&gt;N236,"SURSTOCK",""),"")</f>
        <v/>
      </c>
      <c r="AB236" s="18">
        <f>IF(A236="","",IF(COUNTIF($A$6:$A$405,A236)&gt;1,"ID EN DOUBLE",IF(AND(B236="",C236&lt;&gt;"Client"),"PAS DE SUIVANT",IF(AND(B236&lt;&gt;"",COUNTIF($A$6:$A$405,B236)=0),"SUIVANT INCONNU","OK"))))</f>
        <v/>
      </c>
    </row>
    <row r="237">
      <c r="A237" s="19" t="n"/>
      <c r="B237" s="20" t="n"/>
      <c r="C237" s="20" t="n"/>
      <c r="D237" s="20" t="n"/>
      <c r="E237" s="20" t="n"/>
      <c r="F237" s="20" t="n"/>
      <c r="G237" s="20" t="n"/>
      <c r="H237" s="20" t="n"/>
      <c r="I237" s="20" t="n"/>
      <c r="J237" s="21" t="n"/>
      <c r="K237" s="21" t="n"/>
      <c r="L237" s="20" t="n"/>
      <c r="M237" s="22" t="n"/>
      <c r="N237" s="22" t="n"/>
      <c r="O237" s="22" t="n"/>
      <c r="P237" s="20" t="n"/>
      <c r="Q237" s="20" t="n"/>
      <c r="R237" s="20" t="n"/>
      <c r="S237" s="20" t="n"/>
      <c r="T237" s="14">
        <f>IF(A237="","",IF(C237="Client",N(O237),IFERROR(INDEX($T$6:$T$405,MATCH(B237,$A$6:$A$405,0))*IF(P237="",1,P237),"")))</f>
        <v/>
      </c>
      <c r="U237" s="15">
        <f>IF(OR(T237="",T237=0),"",Ouverture_min/T237)</f>
        <v/>
      </c>
      <c r="V237" s="15">
        <f>IF(OR(H237="",C237&lt;&gt;"Processus"),"",H237/MAX(1,N(Q237)))</f>
        <v/>
      </c>
      <c r="W237" s="16">
        <f>IF(AND(C237="Stock",N(T237)&gt;0),N(M237)/T237,"")</f>
        <v/>
      </c>
      <c r="X237" s="17">
        <f>IF(OR(V237="",U237=""),"",V237/(U237*IF(J237="",1,J237)))</f>
        <v/>
      </c>
      <c r="Y237" s="18">
        <f>IF(AND(V237&lt;&gt;"",U237&lt;&gt;""),IF(V237&gt;U237,"GOULOT",""),"")</f>
        <v/>
      </c>
      <c r="Z237" s="18">
        <f>IF(AND(J237&lt;&gt;"",C237="Processus"),IF(J237&lt;Seuil_TRS,"TRS BAS",""),"")</f>
        <v/>
      </c>
      <c r="AA237" s="18">
        <f>IF(AND(C237="Stock",N237&lt;&gt;""),IF(N(M237)&gt;N237,"SURSTOCK",""),"")</f>
        <v/>
      </c>
      <c r="AB237" s="18">
        <f>IF(A237="","",IF(COUNTIF($A$6:$A$405,A237)&gt;1,"ID EN DOUBLE",IF(AND(B237="",C237&lt;&gt;"Client"),"PAS DE SUIVANT",IF(AND(B237&lt;&gt;"",COUNTIF($A$6:$A$405,B237)=0),"SUIVANT INCONNU","OK"))))</f>
        <v/>
      </c>
    </row>
    <row r="238">
      <c r="A238" s="10" t="n"/>
      <c r="B238" s="11" t="n"/>
      <c r="C238" s="11" t="n"/>
      <c r="D238" s="11" t="n"/>
      <c r="E238" s="11" t="n"/>
      <c r="F238" s="11" t="n"/>
      <c r="G238" s="11" t="n"/>
      <c r="H238" s="11" t="n"/>
      <c r="I238" s="11" t="n"/>
      <c r="J238" s="12" t="n"/>
      <c r="K238" s="12" t="n"/>
      <c r="L238" s="11" t="n"/>
      <c r="M238" s="13" t="n"/>
      <c r="N238" s="13" t="n"/>
      <c r="O238" s="13" t="n"/>
      <c r="P238" s="11" t="n"/>
      <c r="Q238" s="11" t="n"/>
      <c r="R238" s="11" t="n"/>
      <c r="S238" s="11" t="n"/>
      <c r="T238" s="14">
        <f>IF(A238="","",IF(C238="Client",N(O238),IFERROR(INDEX($T$6:$T$405,MATCH(B238,$A$6:$A$405,0))*IF(P238="",1,P238),"")))</f>
        <v/>
      </c>
      <c r="U238" s="15">
        <f>IF(OR(T238="",T238=0),"",Ouverture_min/T238)</f>
        <v/>
      </c>
      <c r="V238" s="15">
        <f>IF(OR(H238="",C238&lt;&gt;"Processus"),"",H238/MAX(1,N(Q238)))</f>
        <v/>
      </c>
      <c r="W238" s="16">
        <f>IF(AND(C238="Stock",N(T238)&gt;0),N(M238)/T238,"")</f>
        <v/>
      </c>
      <c r="X238" s="17">
        <f>IF(OR(V238="",U238=""),"",V238/(U238*IF(J238="",1,J238)))</f>
        <v/>
      </c>
      <c r="Y238" s="18">
        <f>IF(AND(V238&lt;&gt;"",U238&lt;&gt;""),IF(V238&gt;U238,"GOULOT",""),"")</f>
        <v/>
      </c>
      <c r="Z238" s="18">
        <f>IF(AND(J238&lt;&gt;"",C238="Processus"),IF(J238&lt;Seuil_TRS,"TRS BAS",""),"")</f>
        <v/>
      </c>
      <c r="AA238" s="18">
        <f>IF(AND(C238="Stock",N238&lt;&gt;""),IF(N(M238)&gt;N238,"SURSTOCK",""),"")</f>
        <v/>
      </c>
      <c r="AB238" s="18">
        <f>IF(A238="","",IF(COUNTIF($A$6:$A$405,A238)&gt;1,"ID EN DOUBLE",IF(AND(B238="",C238&lt;&gt;"Client"),"PAS DE SUIVANT",IF(AND(B238&lt;&gt;"",COUNTIF($A$6:$A$405,B238)=0),"SUIVANT INCONNU","OK"))))</f>
        <v/>
      </c>
    </row>
    <row r="239">
      <c r="A239" s="19" t="n"/>
      <c r="B239" s="20" t="n"/>
      <c r="C239" s="20" t="n"/>
      <c r="D239" s="20" t="n"/>
      <c r="E239" s="20" t="n"/>
      <c r="F239" s="20" t="n"/>
      <c r="G239" s="20" t="n"/>
      <c r="H239" s="20" t="n"/>
      <c r="I239" s="20" t="n"/>
      <c r="J239" s="21" t="n"/>
      <c r="K239" s="21" t="n"/>
      <c r="L239" s="20" t="n"/>
      <c r="M239" s="22" t="n"/>
      <c r="N239" s="22" t="n"/>
      <c r="O239" s="22" t="n"/>
      <c r="P239" s="20" t="n"/>
      <c r="Q239" s="20" t="n"/>
      <c r="R239" s="20" t="n"/>
      <c r="S239" s="20" t="n"/>
      <c r="T239" s="14">
        <f>IF(A239="","",IF(C239="Client",N(O239),IFERROR(INDEX($T$6:$T$405,MATCH(B239,$A$6:$A$405,0))*IF(P239="",1,P239),"")))</f>
        <v/>
      </c>
      <c r="U239" s="15">
        <f>IF(OR(T239="",T239=0),"",Ouverture_min/T239)</f>
        <v/>
      </c>
      <c r="V239" s="15">
        <f>IF(OR(H239="",C239&lt;&gt;"Processus"),"",H239/MAX(1,N(Q239)))</f>
        <v/>
      </c>
      <c r="W239" s="16">
        <f>IF(AND(C239="Stock",N(T239)&gt;0),N(M239)/T239,"")</f>
        <v/>
      </c>
      <c r="X239" s="17">
        <f>IF(OR(V239="",U239=""),"",V239/(U239*IF(J239="",1,J239)))</f>
        <v/>
      </c>
      <c r="Y239" s="18">
        <f>IF(AND(V239&lt;&gt;"",U239&lt;&gt;""),IF(V239&gt;U239,"GOULOT",""),"")</f>
        <v/>
      </c>
      <c r="Z239" s="18">
        <f>IF(AND(J239&lt;&gt;"",C239="Processus"),IF(J239&lt;Seuil_TRS,"TRS BAS",""),"")</f>
        <v/>
      </c>
      <c r="AA239" s="18">
        <f>IF(AND(C239="Stock",N239&lt;&gt;""),IF(N(M239)&gt;N239,"SURSTOCK",""),"")</f>
        <v/>
      </c>
      <c r="AB239" s="18">
        <f>IF(A239="","",IF(COUNTIF($A$6:$A$405,A239)&gt;1,"ID EN DOUBLE",IF(AND(B239="",C239&lt;&gt;"Client"),"PAS DE SUIVANT",IF(AND(B239&lt;&gt;"",COUNTIF($A$6:$A$405,B239)=0),"SUIVANT INCONNU","OK"))))</f>
        <v/>
      </c>
    </row>
    <row r="240">
      <c r="A240" s="10" t="n"/>
      <c r="B240" s="11" t="n"/>
      <c r="C240" s="11" t="n"/>
      <c r="D240" s="11" t="n"/>
      <c r="E240" s="11" t="n"/>
      <c r="F240" s="11" t="n"/>
      <c r="G240" s="11" t="n"/>
      <c r="H240" s="11" t="n"/>
      <c r="I240" s="11" t="n"/>
      <c r="J240" s="12" t="n"/>
      <c r="K240" s="12" t="n"/>
      <c r="L240" s="11" t="n"/>
      <c r="M240" s="13" t="n"/>
      <c r="N240" s="13" t="n"/>
      <c r="O240" s="13" t="n"/>
      <c r="P240" s="11" t="n"/>
      <c r="Q240" s="11" t="n"/>
      <c r="R240" s="11" t="n"/>
      <c r="S240" s="11" t="n"/>
      <c r="T240" s="14">
        <f>IF(A240="","",IF(C240="Client",N(O240),IFERROR(INDEX($T$6:$T$405,MATCH(B240,$A$6:$A$405,0))*IF(P240="",1,P240),"")))</f>
        <v/>
      </c>
      <c r="U240" s="15">
        <f>IF(OR(T240="",T240=0),"",Ouverture_min/T240)</f>
        <v/>
      </c>
      <c r="V240" s="15">
        <f>IF(OR(H240="",C240&lt;&gt;"Processus"),"",H240/MAX(1,N(Q240)))</f>
        <v/>
      </c>
      <c r="W240" s="16">
        <f>IF(AND(C240="Stock",N(T240)&gt;0),N(M240)/T240,"")</f>
        <v/>
      </c>
      <c r="X240" s="17">
        <f>IF(OR(V240="",U240=""),"",V240/(U240*IF(J240="",1,J240)))</f>
        <v/>
      </c>
      <c r="Y240" s="18">
        <f>IF(AND(V240&lt;&gt;"",U240&lt;&gt;""),IF(V240&gt;U240,"GOULOT",""),"")</f>
        <v/>
      </c>
      <c r="Z240" s="18">
        <f>IF(AND(J240&lt;&gt;"",C240="Processus"),IF(J240&lt;Seuil_TRS,"TRS BAS",""),"")</f>
        <v/>
      </c>
      <c r="AA240" s="18">
        <f>IF(AND(C240="Stock",N240&lt;&gt;""),IF(N(M240)&gt;N240,"SURSTOCK",""),"")</f>
        <v/>
      </c>
      <c r="AB240" s="18">
        <f>IF(A240="","",IF(COUNTIF($A$6:$A$405,A240)&gt;1,"ID EN DOUBLE",IF(AND(B240="",C240&lt;&gt;"Client"),"PAS DE SUIVANT",IF(AND(B240&lt;&gt;"",COUNTIF($A$6:$A$405,B240)=0),"SUIVANT INCONNU","OK"))))</f>
        <v/>
      </c>
    </row>
    <row r="241">
      <c r="A241" s="19" t="n"/>
      <c r="B241" s="20" t="n"/>
      <c r="C241" s="20" t="n"/>
      <c r="D241" s="20" t="n"/>
      <c r="E241" s="20" t="n"/>
      <c r="F241" s="20" t="n"/>
      <c r="G241" s="20" t="n"/>
      <c r="H241" s="20" t="n"/>
      <c r="I241" s="20" t="n"/>
      <c r="J241" s="21" t="n"/>
      <c r="K241" s="21" t="n"/>
      <c r="L241" s="20" t="n"/>
      <c r="M241" s="22" t="n"/>
      <c r="N241" s="22" t="n"/>
      <c r="O241" s="22" t="n"/>
      <c r="P241" s="20" t="n"/>
      <c r="Q241" s="20" t="n"/>
      <c r="R241" s="20" t="n"/>
      <c r="S241" s="20" t="n"/>
      <c r="T241" s="14">
        <f>IF(A241="","",IF(C241="Client",N(O241),IFERROR(INDEX($T$6:$T$405,MATCH(B241,$A$6:$A$405,0))*IF(P241="",1,P241),"")))</f>
        <v/>
      </c>
      <c r="U241" s="15">
        <f>IF(OR(T241="",T241=0),"",Ouverture_min/T241)</f>
        <v/>
      </c>
      <c r="V241" s="15">
        <f>IF(OR(H241="",C241&lt;&gt;"Processus"),"",H241/MAX(1,N(Q241)))</f>
        <v/>
      </c>
      <c r="W241" s="16">
        <f>IF(AND(C241="Stock",N(T241)&gt;0),N(M241)/T241,"")</f>
        <v/>
      </c>
      <c r="X241" s="17">
        <f>IF(OR(V241="",U241=""),"",V241/(U241*IF(J241="",1,J241)))</f>
        <v/>
      </c>
      <c r="Y241" s="18">
        <f>IF(AND(V241&lt;&gt;"",U241&lt;&gt;""),IF(V241&gt;U241,"GOULOT",""),"")</f>
        <v/>
      </c>
      <c r="Z241" s="18">
        <f>IF(AND(J241&lt;&gt;"",C241="Processus"),IF(J241&lt;Seuil_TRS,"TRS BAS",""),"")</f>
        <v/>
      </c>
      <c r="AA241" s="18">
        <f>IF(AND(C241="Stock",N241&lt;&gt;""),IF(N(M241)&gt;N241,"SURSTOCK",""),"")</f>
        <v/>
      </c>
      <c r="AB241" s="18">
        <f>IF(A241="","",IF(COUNTIF($A$6:$A$405,A241)&gt;1,"ID EN DOUBLE",IF(AND(B241="",C241&lt;&gt;"Client"),"PAS DE SUIVANT",IF(AND(B241&lt;&gt;"",COUNTIF($A$6:$A$405,B241)=0),"SUIVANT INCONNU","OK"))))</f>
        <v/>
      </c>
    </row>
    <row r="242">
      <c r="A242" s="10" t="n"/>
      <c r="B242" s="11" t="n"/>
      <c r="C242" s="11" t="n"/>
      <c r="D242" s="11" t="n"/>
      <c r="E242" s="11" t="n"/>
      <c r="F242" s="11" t="n"/>
      <c r="G242" s="11" t="n"/>
      <c r="H242" s="11" t="n"/>
      <c r="I242" s="11" t="n"/>
      <c r="J242" s="12" t="n"/>
      <c r="K242" s="12" t="n"/>
      <c r="L242" s="11" t="n"/>
      <c r="M242" s="13" t="n"/>
      <c r="N242" s="13" t="n"/>
      <c r="O242" s="13" t="n"/>
      <c r="P242" s="11" t="n"/>
      <c r="Q242" s="11" t="n"/>
      <c r="R242" s="11" t="n"/>
      <c r="S242" s="11" t="n"/>
      <c r="T242" s="14">
        <f>IF(A242="","",IF(C242="Client",N(O242),IFERROR(INDEX($T$6:$T$405,MATCH(B242,$A$6:$A$405,0))*IF(P242="",1,P242),"")))</f>
        <v/>
      </c>
      <c r="U242" s="15">
        <f>IF(OR(T242="",T242=0),"",Ouverture_min/T242)</f>
        <v/>
      </c>
      <c r="V242" s="15">
        <f>IF(OR(H242="",C242&lt;&gt;"Processus"),"",H242/MAX(1,N(Q242)))</f>
        <v/>
      </c>
      <c r="W242" s="16">
        <f>IF(AND(C242="Stock",N(T242)&gt;0),N(M242)/T242,"")</f>
        <v/>
      </c>
      <c r="X242" s="17">
        <f>IF(OR(V242="",U242=""),"",V242/(U242*IF(J242="",1,J242)))</f>
        <v/>
      </c>
      <c r="Y242" s="18">
        <f>IF(AND(V242&lt;&gt;"",U242&lt;&gt;""),IF(V242&gt;U242,"GOULOT",""),"")</f>
        <v/>
      </c>
      <c r="Z242" s="18">
        <f>IF(AND(J242&lt;&gt;"",C242="Processus"),IF(J242&lt;Seuil_TRS,"TRS BAS",""),"")</f>
        <v/>
      </c>
      <c r="AA242" s="18">
        <f>IF(AND(C242="Stock",N242&lt;&gt;""),IF(N(M242)&gt;N242,"SURSTOCK",""),"")</f>
        <v/>
      </c>
      <c r="AB242" s="18">
        <f>IF(A242="","",IF(COUNTIF($A$6:$A$405,A242)&gt;1,"ID EN DOUBLE",IF(AND(B242="",C242&lt;&gt;"Client"),"PAS DE SUIVANT",IF(AND(B242&lt;&gt;"",COUNTIF($A$6:$A$405,B242)=0),"SUIVANT INCONNU","OK"))))</f>
        <v/>
      </c>
    </row>
    <row r="243">
      <c r="A243" s="19" t="n"/>
      <c r="B243" s="20" t="n"/>
      <c r="C243" s="20" t="n"/>
      <c r="D243" s="20" t="n"/>
      <c r="E243" s="20" t="n"/>
      <c r="F243" s="20" t="n"/>
      <c r="G243" s="20" t="n"/>
      <c r="H243" s="20" t="n"/>
      <c r="I243" s="20" t="n"/>
      <c r="J243" s="21" t="n"/>
      <c r="K243" s="21" t="n"/>
      <c r="L243" s="20" t="n"/>
      <c r="M243" s="22" t="n"/>
      <c r="N243" s="22" t="n"/>
      <c r="O243" s="22" t="n"/>
      <c r="P243" s="20" t="n"/>
      <c r="Q243" s="20" t="n"/>
      <c r="R243" s="20" t="n"/>
      <c r="S243" s="20" t="n"/>
      <c r="T243" s="14">
        <f>IF(A243="","",IF(C243="Client",N(O243),IFERROR(INDEX($T$6:$T$405,MATCH(B243,$A$6:$A$405,0))*IF(P243="",1,P243),"")))</f>
        <v/>
      </c>
      <c r="U243" s="15">
        <f>IF(OR(T243="",T243=0),"",Ouverture_min/T243)</f>
        <v/>
      </c>
      <c r="V243" s="15">
        <f>IF(OR(H243="",C243&lt;&gt;"Processus"),"",H243/MAX(1,N(Q243)))</f>
        <v/>
      </c>
      <c r="W243" s="16">
        <f>IF(AND(C243="Stock",N(T243)&gt;0),N(M243)/T243,"")</f>
        <v/>
      </c>
      <c r="X243" s="17">
        <f>IF(OR(V243="",U243=""),"",V243/(U243*IF(J243="",1,J243)))</f>
        <v/>
      </c>
      <c r="Y243" s="18">
        <f>IF(AND(V243&lt;&gt;"",U243&lt;&gt;""),IF(V243&gt;U243,"GOULOT",""),"")</f>
        <v/>
      </c>
      <c r="Z243" s="18">
        <f>IF(AND(J243&lt;&gt;"",C243="Processus"),IF(J243&lt;Seuil_TRS,"TRS BAS",""),"")</f>
        <v/>
      </c>
      <c r="AA243" s="18">
        <f>IF(AND(C243="Stock",N243&lt;&gt;""),IF(N(M243)&gt;N243,"SURSTOCK",""),"")</f>
        <v/>
      </c>
      <c r="AB243" s="18">
        <f>IF(A243="","",IF(COUNTIF($A$6:$A$405,A243)&gt;1,"ID EN DOUBLE",IF(AND(B243="",C243&lt;&gt;"Client"),"PAS DE SUIVANT",IF(AND(B243&lt;&gt;"",COUNTIF($A$6:$A$405,B243)=0),"SUIVANT INCONNU","OK"))))</f>
        <v/>
      </c>
    </row>
    <row r="244">
      <c r="A244" s="10" t="n"/>
      <c r="B244" s="11" t="n"/>
      <c r="C244" s="11" t="n"/>
      <c r="D244" s="11" t="n"/>
      <c r="E244" s="11" t="n"/>
      <c r="F244" s="11" t="n"/>
      <c r="G244" s="11" t="n"/>
      <c r="H244" s="11" t="n"/>
      <c r="I244" s="11" t="n"/>
      <c r="J244" s="12" t="n"/>
      <c r="K244" s="12" t="n"/>
      <c r="L244" s="11" t="n"/>
      <c r="M244" s="13" t="n"/>
      <c r="N244" s="13" t="n"/>
      <c r="O244" s="13" t="n"/>
      <c r="P244" s="11" t="n"/>
      <c r="Q244" s="11" t="n"/>
      <c r="R244" s="11" t="n"/>
      <c r="S244" s="11" t="n"/>
      <c r="T244" s="14">
        <f>IF(A244="","",IF(C244="Client",N(O244),IFERROR(INDEX($T$6:$T$405,MATCH(B244,$A$6:$A$405,0))*IF(P244="",1,P244),"")))</f>
        <v/>
      </c>
      <c r="U244" s="15">
        <f>IF(OR(T244="",T244=0),"",Ouverture_min/T244)</f>
        <v/>
      </c>
      <c r="V244" s="15">
        <f>IF(OR(H244="",C244&lt;&gt;"Processus"),"",H244/MAX(1,N(Q244)))</f>
        <v/>
      </c>
      <c r="W244" s="16">
        <f>IF(AND(C244="Stock",N(T244)&gt;0),N(M244)/T244,"")</f>
        <v/>
      </c>
      <c r="X244" s="17">
        <f>IF(OR(V244="",U244=""),"",V244/(U244*IF(J244="",1,J244)))</f>
        <v/>
      </c>
      <c r="Y244" s="18">
        <f>IF(AND(V244&lt;&gt;"",U244&lt;&gt;""),IF(V244&gt;U244,"GOULOT",""),"")</f>
        <v/>
      </c>
      <c r="Z244" s="18">
        <f>IF(AND(J244&lt;&gt;"",C244="Processus"),IF(J244&lt;Seuil_TRS,"TRS BAS",""),"")</f>
        <v/>
      </c>
      <c r="AA244" s="18">
        <f>IF(AND(C244="Stock",N244&lt;&gt;""),IF(N(M244)&gt;N244,"SURSTOCK",""),"")</f>
        <v/>
      </c>
      <c r="AB244" s="18">
        <f>IF(A244="","",IF(COUNTIF($A$6:$A$405,A244)&gt;1,"ID EN DOUBLE",IF(AND(B244="",C244&lt;&gt;"Client"),"PAS DE SUIVANT",IF(AND(B244&lt;&gt;"",COUNTIF($A$6:$A$405,B244)=0),"SUIVANT INCONNU","OK"))))</f>
        <v/>
      </c>
    </row>
    <row r="245">
      <c r="A245" s="19" t="n"/>
      <c r="B245" s="20" t="n"/>
      <c r="C245" s="20" t="n"/>
      <c r="D245" s="20" t="n"/>
      <c r="E245" s="20" t="n"/>
      <c r="F245" s="20" t="n"/>
      <c r="G245" s="20" t="n"/>
      <c r="H245" s="20" t="n"/>
      <c r="I245" s="20" t="n"/>
      <c r="J245" s="21" t="n"/>
      <c r="K245" s="21" t="n"/>
      <c r="L245" s="20" t="n"/>
      <c r="M245" s="22" t="n"/>
      <c r="N245" s="22" t="n"/>
      <c r="O245" s="22" t="n"/>
      <c r="P245" s="20" t="n"/>
      <c r="Q245" s="20" t="n"/>
      <c r="R245" s="20" t="n"/>
      <c r="S245" s="20" t="n"/>
      <c r="T245" s="14">
        <f>IF(A245="","",IF(C245="Client",N(O245),IFERROR(INDEX($T$6:$T$405,MATCH(B245,$A$6:$A$405,0))*IF(P245="",1,P245),"")))</f>
        <v/>
      </c>
      <c r="U245" s="15">
        <f>IF(OR(T245="",T245=0),"",Ouverture_min/T245)</f>
        <v/>
      </c>
      <c r="V245" s="15">
        <f>IF(OR(H245="",C245&lt;&gt;"Processus"),"",H245/MAX(1,N(Q245)))</f>
        <v/>
      </c>
      <c r="W245" s="16">
        <f>IF(AND(C245="Stock",N(T245)&gt;0),N(M245)/T245,"")</f>
        <v/>
      </c>
      <c r="X245" s="17">
        <f>IF(OR(V245="",U245=""),"",V245/(U245*IF(J245="",1,J245)))</f>
        <v/>
      </c>
      <c r="Y245" s="18">
        <f>IF(AND(V245&lt;&gt;"",U245&lt;&gt;""),IF(V245&gt;U245,"GOULOT",""),"")</f>
        <v/>
      </c>
      <c r="Z245" s="18">
        <f>IF(AND(J245&lt;&gt;"",C245="Processus"),IF(J245&lt;Seuil_TRS,"TRS BAS",""),"")</f>
        <v/>
      </c>
      <c r="AA245" s="18">
        <f>IF(AND(C245="Stock",N245&lt;&gt;""),IF(N(M245)&gt;N245,"SURSTOCK",""),"")</f>
        <v/>
      </c>
      <c r="AB245" s="18">
        <f>IF(A245="","",IF(COUNTIF($A$6:$A$405,A245)&gt;1,"ID EN DOUBLE",IF(AND(B245="",C245&lt;&gt;"Client"),"PAS DE SUIVANT",IF(AND(B245&lt;&gt;"",COUNTIF($A$6:$A$405,B245)=0),"SUIVANT INCONNU","OK"))))</f>
        <v/>
      </c>
    </row>
    <row r="246">
      <c r="A246" s="10" t="n"/>
      <c r="B246" s="11" t="n"/>
      <c r="C246" s="11" t="n"/>
      <c r="D246" s="11" t="n"/>
      <c r="E246" s="11" t="n"/>
      <c r="F246" s="11" t="n"/>
      <c r="G246" s="11" t="n"/>
      <c r="H246" s="11" t="n"/>
      <c r="I246" s="11" t="n"/>
      <c r="J246" s="12" t="n"/>
      <c r="K246" s="12" t="n"/>
      <c r="L246" s="11" t="n"/>
      <c r="M246" s="13" t="n"/>
      <c r="N246" s="13" t="n"/>
      <c r="O246" s="13" t="n"/>
      <c r="P246" s="11" t="n"/>
      <c r="Q246" s="11" t="n"/>
      <c r="R246" s="11" t="n"/>
      <c r="S246" s="11" t="n"/>
      <c r="T246" s="14">
        <f>IF(A246="","",IF(C246="Client",N(O246),IFERROR(INDEX($T$6:$T$405,MATCH(B246,$A$6:$A$405,0))*IF(P246="",1,P246),"")))</f>
        <v/>
      </c>
      <c r="U246" s="15">
        <f>IF(OR(T246="",T246=0),"",Ouverture_min/T246)</f>
        <v/>
      </c>
      <c r="V246" s="15">
        <f>IF(OR(H246="",C246&lt;&gt;"Processus"),"",H246/MAX(1,N(Q246)))</f>
        <v/>
      </c>
      <c r="W246" s="16">
        <f>IF(AND(C246="Stock",N(T246)&gt;0),N(M246)/T246,"")</f>
        <v/>
      </c>
      <c r="X246" s="17">
        <f>IF(OR(V246="",U246=""),"",V246/(U246*IF(J246="",1,J246)))</f>
        <v/>
      </c>
      <c r="Y246" s="18">
        <f>IF(AND(V246&lt;&gt;"",U246&lt;&gt;""),IF(V246&gt;U246,"GOULOT",""),"")</f>
        <v/>
      </c>
      <c r="Z246" s="18">
        <f>IF(AND(J246&lt;&gt;"",C246="Processus"),IF(J246&lt;Seuil_TRS,"TRS BAS",""),"")</f>
        <v/>
      </c>
      <c r="AA246" s="18">
        <f>IF(AND(C246="Stock",N246&lt;&gt;""),IF(N(M246)&gt;N246,"SURSTOCK",""),"")</f>
        <v/>
      </c>
      <c r="AB246" s="18">
        <f>IF(A246="","",IF(COUNTIF($A$6:$A$405,A246)&gt;1,"ID EN DOUBLE",IF(AND(B246="",C246&lt;&gt;"Client"),"PAS DE SUIVANT",IF(AND(B246&lt;&gt;"",COUNTIF($A$6:$A$405,B246)=0),"SUIVANT INCONNU","OK"))))</f>
        <v/>
      </c>
    </row>
    <row r="247">
      <c r="A247" s="19" t="n"/>
      <c r="B247" s="20" t="n"/>
      <c r="C247" s="20" t="n"/>
      <c r="D247" s="20" t="n"/>
      <c r="E247" s="20" t="n"/>
      <c r="F247" s="20" t="n"/>
      <c r="G247" s="20" t="n"/>
      <c r="H247" s="20" t="n"/>
      <c r="I247" s="20" t="n"/>
      <c r="J247" s="21" t="n"/>
      <c r="K247" s="21" t="n"/>
      <c r="L247" s="20" t="n"/>
      <c r="M247" s="22" t="n"/>
      <c r="N247" s="22" t="n"/>
      <c r="O247" s="22" t="n"/>
      <c r="P247" s="20" t="n"/>
      <c r="Q247" s="20" t="n"/>
      <c r="R247" s="20" t="n"/>
      <c r="S247" s="20" t="n"/>
      <c r="T247" s="14">
        <f>IF(A247="","",IF(C247="Client",N(O247),IFERROR(INDEX($T$6:$T$405,MATCH(B247,$A$6:$A$405,0))*IF(P247="",1,P247),"")))</f>
        <v/>
      </c>
      <c r="U247" s="15">
        <f>IF(OR(T247="",T247=0),"",Ouverture_min/T247)</f>
        <v/>
      </c>
      <c r="V247" s="15">
        <f>IF(OR(H247="",C247&lt;&gt;"Processus"),"",H247/MAX(1,N(Q247)))</f>
        <v/>
      </c>
      <c r="W247" s="16">
        <f>IF(AND(C247="Stock",N(T247)&gt;0),N(M247)/T247,"")</f>
        <v/>
      </c>
      <c r="X247" s="17">
        <f>IF(OR(V247="",U247=""),"",V247/(U247*IF(J247="",1,J247)))</f>
        <v/>
      </c>
      <c r="Y247" s="18">
        <f>IF(AND(V247&lt;&gt;"",U247&lt;&gt;""),IF(V247&gt;U247,"GOULOT",""),"")</f>
        <v/>
      </c>
      <c r="Z247" s="18">
        <f>IF(AND(J247&lt;&gt;"",C247="Processus"),IF(J247&lt;Seuil_TRS,"TRS BAS",""),"")</f>
        <v/>
      </c>
      <c r="AA247" s="18">
        <f>IF(AND(C247="Stock",N247&lt;&gt;""),IF(N(M247)&gt;N247,"SURSTOCK",""),"")</f>
        <v/>
      </c>
      <c r="AB247" s="18">
        <f>IF(A247="","",IF(COUNTIF($A$6:$A$405,A247)&gt;1,"ID EN DOUBLE",IF(AND(B247="",C247&lt;&gt;"Client"),"PAS DE SUIVANT",IF(AND(B247&lt;&gt;"",COUNTIF($A$6:$A$405,B247)=0),"SUIVANT INCONNU","OK"))))</f>
        <v/>
      </c>
    </row>
    <row r="248">
      <c r="A248" s="10" t="n"/>
      <c r="B248" s="11" t="n"/>
      <c r="C248" s="11" t="n"/>
      <c r="D248" s="11" t="n"/>
      <c r="E248" s="11" t="n"/>
      <c r="F248" s="11" t="n"/>
      <c r="G248" s="11" t="n"/>
      <c r="H248" s="11" t="n"/>
      <c r="I248" s="11" t="n"/>
      <c r="J248" s="12" t="n"/>
      <c r="K248" s="12" t="n"/>
      <c r="L248" s="11" t="n"/>
      <c r="M248" s="13" t="n"/>
      <c r="N248" s="13" t="n"/>
      <c r="O248" s="13" t="n"/>
      <c r="P248" s="11" t="n"/>
      <c r="Q248" s="11" t="n"/>
      <c r="R248" s="11" t="n"/>
      <c r="S248" s="11" t="n"/>
      <c r="T248" s="14">
        <f>IF(A248="","",IF(C248="Client",N(O248),IFERROR(INDEX($T$6:$T$405,MATCH(B248,$A$6:$A$405,0))*IF(P248="",1,P248),"")))</f>
        <v/>
      </c>
      <c r="U248" s="15">
        <f>IF(OR(T248="",T248=0),"",Ouverture_min/T248)</f>
        <v/>
      </c>
      <c r="V248" s="15">
        <f>IF(OR(H248="",C248&lt;&gt;"Processus"),"",H248/MAX(1,N(Q248)))</f>
        <v/>
      </c>
      <c r="W248" s="16">
        <f>IF(AND(C248="Stock",N(T248)&gt;0),N(M248)/T248,"")</f>
        <v/>
      </c>
      <c r="X248" s="17">
        <f>IF(OR(V248="",U248=""),"",V248/(U248*IF(J248="",1,J248)))</f>
        <v/>
      </c>
      <c r="Y248" s="18">
        <f>IF(AND(V248&lt;&gt;"",U248&lt;&gt;""),IF(V248&gt;U248,"GOULOT",""),"")</f>
        <v/>
      </c>
      <c r="Z248" s="18">
        <f>IF(AND(J248&lt;&gt;"",C248="Processus"),IF(J248&lt;Seuil_TRS,"TRS BAS",""),"")</f>
        <v/>
      </c>
      <c r="AA248" s="18">
        <f>IF(AND(C248="Stock",N248&lt;&gt;""),IF(N(M248)&gt;N248,"SURSTOCK",""),"")</f>
        <v/>
      </c>
      <c r="AB248" s="18">
        <f>IF(A248="","",IF(COUNTIF($A$6:$A$405,A248)&gt;1,"ID EN DOUBLE",IF(AND(B248="",C248&lt;&gt;"Client"),"PAS DE SUIVANT",IF(AND(B248&lt;&gt;"",COUNTIF($A$6:$A$405,B248)=0),"SUIVANT INCONNU","OK"))))</f>
        <v/>
      </c>
    </row>
    <row r="249">
      <c r="A249" s="19" t="n"/>
      <c r="B249" s="20" t="n"/>
      <c r="C249" s="20" t="n"/>
      <c r="D249" s="20" t="n"/>
      <c r="E249" s="20" t="n"/>
      <c r="F249" s="20" t="n"/>
      <c r="G249" s="20" t="n"/>
      <c r="H249" s="20" t="n"/>
      <c r="I249" s="20" t="n"/>
      <c r="J249" s="21" t="n"/>
      <c r="K249" s="21" t="n"/>
      <c r="L249" s="20" t="n"/>
      <c r="M249" s="22" t="n"/>
      <c r="N249" s="22" t="n"/>
      <c r="O249" s="22" t="n"/>
      <c r="P249" s="20" t="n"/>
      <c r="Q249" s="20" t="n"/>
      <c r="R249" s="20" t="n"/>
      <c r="S249" s="20" t="n"/>
      <c r="T249" s="14">
        <f>IF(A249="","",IF(C249="Client",N(O249),IFERROR(INDEX($T$6:$T$405,MATCH(B249,$A$6:$A$405,0))*IF(P249="",1,P249),"")))</f>
        <v/>
      </c>
      <c r="U249" s="15">
        <f>IF(OR(T249="",T249=0),"",Ouverture_min/T249)</f>
        <v/>
      </c>
      <c r="V249" s="15">
        <f>IF(OR(H249="",C249&lt;&gt;"Processus"),"",H249/MAX(1,N(Q249)))</f>
        <v/>
      </c>
      <c r="W249" s="16">
        <f>IF(AND(C249="Stock",N(T249)&gt;0),N(M249)/T249,"")</f>
        <v/>
      </c>
      <c r="X249" s="17">
        <f>IF(OR(V249="",U249=""),"",V249/(U249*IF(J249="",1,J249)))</f>
        <v/>
      </c>
      <c r="Y249" s="18">
        <f>IF(AND(V249&lt;&gt;"",U249&lt;&gt;""),IF(V249&gt;U249,"GOULOT",""),"")</f>
        <v/>
      </c>
      <c r="Z249" s="18">
        <f>IF(AND(J249&lt;&gt;"",C249="Processus"),IF(J249&lt;Seuil_TRS,"TRS BAS",""),"")</f>
        <v/>
      </c>
      <c r="AA249" s="18">
        <f>IF(AND(C249="Stock",N249&lt;&gt;""),IF(N(M249)&gt;N249,"SURSTOCK",""),"")</f>
        <v/>
      </c>
      <c r="AB249" s="18">
        <f>IF(A249="","",IF(COUNTIF($A$6:$A$405,A249)&gt;1,"ID EN DOUBLE",IF(AND(B249="",C249&lt;&gt;"Client"),"PAS DE SUIVANT",IF(AND(B249&lt;&gt;"",COUNTIF($A$6:$A$405,B249)=0),"SUIVANT INCONNU","OK"))))</f>
        <v/>
      </c>
    </row>
    <row r="250">
      <c r="A250" s="10" t="n"/>
      <c r="B250" s="11" t="n"/>
      <c r="C250" s="11" t="n"/>
      <c r="D250" s="11" t="n"/>
      <c r="E250" s="11" t="n"/>
      <c r="F250" s="11" t="n"/>
      <c r="G250" s="11" t="n"/>
      <c r="H250" s="11" t="n"/>
      <c r="I250" s="11" t="n"/>
      <c r="J250" s="12" t="n"/>
      <c r="K250" s="12" t="n"/>
      <c r="L250" s="11" t="n"/>
      <c r="M250" s="13" t="n"/>
      <c r="N250" s="13" t="n"/>
      <c r="O250" s="13" t="n"/>
      <c r="P250" s="11" t="n"/>
      <c r="Q250" s="11" t="n"/>
      <c r="R250" s="11" t="n"/>
      <c r="S250" s="11" t="n"/>
      <c r="T250" s="14">
        <f>IF(A250="","",IF(C250="Client",N(O250),IFERROR(INDEX($T$6:$T$405,MATCH(B250,$A$6:$A$405,0))*IF(P250="",1,P250),"")))</f>
        <v/>
      </c>
      <c r="U250" s="15">
        <f>IF(OR(T250="",T250=0),"",Ouverture_min/T250)</f>
        <v/>
      </c>
      <c r="V250" s="15">
        <f>IF(OR(H250="",C250&lt;&gt;"Processus"),"",H250/MAX(1,N(Q250)))</f>
        <v/>
      </c>
      <c r="W250" s="16">
        <f>IF(AND(C250="Stock",N(T250)&gt;0),N(M250)/T250,"")</f>
        <v/>
      </c>
      <c r="X250" s="17">
        <f>IF(OR(V250="",U250=""),"",V250/(U250*IF(J250="",1,J250)))</f>
        <v/>
      </c>
      <c r="Y250" s="18">
        <f>IF(AND(V250&lt;&gt;"",U250&lt;&gt;""),IF(V250&gt;U250,"GOULOT",""),"")</f>
        <v/>
      </c>
      <c r="Z250" s="18">
        <f>IF(AND(J250&lt;&gt;"",C250="Processus"),IF(J250&lt;Seuil_TRS,"TRS BAS",""),"")</f>
        <v/>
      </c>
      <c r="AA250" s="18">
        <f>IF(AND(C250="Stock",N250&lt;&gt;""),IF(N(M250)&gt;N250,"SURSTOCK",""),"")</f>
        <v/>
      </c>
      <c r="AB250" s="18">
        <f>IF(A250="","",IF(COUNTIF($A$6:$A$405,A250)&gt;1,"ID EN DOUBLE",IF(AND(B250="",C250&lt;&gt;"Client"),"PAS DE SUIVANT",IF(AND(B250&lt;&gt;"",COUNTIF($A$6:$A$405,B250)=0),"SUIVANT INCONNU","OK"))))</f>
        <v/>
      </c>
    </row>
    <row r="251">
      <c r="A251" s="19" t="n"/>
      <c r="B251" s="20" t="n"/>
      <c r="C251" s="20" t="n"/>
      <c r="D251" s="20" t="n"/>
      <c r="E251" s="20" t="n"/>
      <c r="F251" s="20" t="n"/>
      <c r="G251" s="20" t="n"/>
      <c r="H251" s="20" t="n"/>
      <c r="I251" s="20" t="n"/>
      <c r="J251" s="21" t="n"/>
      <c r="K251" s="21" t="n"/>
      <c r="L251" s="20" t="n"/>
      <c r="M251" s="22" t="n"/>
      <c r="N251" s="22" t="n"/>
      <c r="O251" s="22" t="n"/>
      <c r="P251" s="20" t="n"/>
      <c r="Q251" s="20" t="n"/>
      <c r="R251" s="20" t="n"/>
      <c r="S251" s="20" t="n"/>
      <c r="T251" s="14">
        <f>IF(A251="","",IF(C251="Client",N(O251),IFERROR(INDEX($T$6:$T$405,MATCH(B251,$A$6:$A$405,0))*IF(P251="",1,P251),"")))</f>
        <v/>
      </c>
      <c r="U251" s="15">
        <f>IF(OR(T251="",T251=0),"",Ouverture_min/T251)</f>
        <v/>
      </c>
      <c r="V251" s="15">
        <f>IF(OR(H251="",C251&lt;&gt;"Processus"),"",H251/MAX(1,N(Q251)))</f>
        <v/>
      </c>
      <c r="W251" s="16">
        <f>IF(AND(C251="Stock",N(T251)&gt;0),N(M251)/T251,"")</f>
        <v/>
      </c>
      <c r="X251" s="17">
        <f>IF(OR(V251="",U251=""),"",V251/(U251*IF(J251="",1,J251)))</f>
        <v/>
      </c>
      <c r="Y251" s="18">
        <f>IF(AND(V251&lt;&gt;"",U251&lt;&gt;""),IF(V251&gt;U251,"GOULOT",""),"")</f>
        <v/>
      </c>
      <c r="Z251" s="18">
        <f>IF(AND(J251&lt;&gt;"",C251="Processus"),IF(J251&lt;Seuil_TRS,"TRS BAS",""),"")</f>
        <v/>
      </c>
      <c r="AA251" s="18">
        <f>IF(AND(C251="Stock",N251&lt;&gt;""),IF(N(M251)&gt;N251,"SURSTOCK",""),"")</f>
        <v/>
      </c>
      <c r="AB251" s="18">
        <f>IF(A251="","",IF(COUNTIF($A$6:$A$405,A251)&gt;1,"ID EN DOUBLE",IF(AND(B251="",C251&lt;&gt;"Client"),"PAS DE SUIVANT",IF(AND(B251&lt;&gt;"",COUNTIF($A$6:$A$405,B251)=0),"SUIVANT INCONNU","OK"))))</f>
        <v/>
      </c>
    </row>
    <row r="252">
      <c r="A252" s="10" t="n"/>
      <c r="B252" s="11" t="n"/>
      <c r="C252" s="11" t="n"/>
      <c r="D252" s="11" t="n"/>
      <c r="E252" s="11" t="n"/>
      <c r="F252" s="11" t="n"/>
      <c r="G252" s="11" t="n"/>
      <c r="H252" s="11" t="n"/>
      <c r="I252" s="11" t="n"/>
      <c r="J252" s="12" t="n"/>
      <c r="K252" s="12" t="n"/>
      <c r="L252" s="11" t="n"/>
      <c r="M252" s="13" t="n"/>
      <c r="N252" s="13" t="n"/>
      <c r="O252" s="13" t="n"/>
      <c r="P252" s="11" t="n"/>
      <c r="Q252" s="11" t="n"/>
      <c r="R252" s="11" t="n"/>
      <c r="S252" s="11" t="n"/>
      <c r="T252" s="14">
        <f>IF(A252="","",IF(C252="Client",N(O252),IFERROR(INDEX($T$6:$T$405,MATCH(B252,$A$6:$A$405,0))*IF(P252="",1,P252),"")))</f>
        <v/>
      </c>
      <c r="U252" s="15">
        <f>IF(OR(T252="",T252=0),"",Ouverture_min/T252)</f>
        <v/>
      </c>
      <c r="V252" s="15">
        <f>IF(OR(H252="",C252&lt;&gt;"Processus"),"",H252/MAX(1,N(Q252)))</f>
        <v/>
      </c>
      <c r="W252" s="16">
        <f>IF(AND(C252="Stock",N(T252)&gt;0),N(M252)/T252,"")</f>
        <v/>
      </c>
      <c r="X252" s="17">
        <f>IF(OR(V252="",U252=""),"",V252/(U252*IF(J252="",1,J252)))</f>
        <v/>
      </c>
      <c r="Y252" s="18">
        <f>IF(AND(V252&lt;&gt;"",U252&lt;&gt;""),IF(V252&gt;U252,"GOULOT",""),"")</f>
        <v/>
      </c>
      <c r="Z252" s="18">
        <f>IF(AND(J252&lt;&gt;"",C252="Processus"),IF(J252&lt;Seuil_TRS,"TRS BAS",""),"")</f>
        <v/>
      </c>
      <c r="AA252" s="18">
        <f>IF(AND(C252="Stock",N252&lt;&gt;""),IF(N(M252)&gt;N252,"SURSTOCK",""),"")</f>
        <v/>
      </c>
      <c r="AB252" s="18">
        <f>IF(A252="","",IF(COUNTIF($A$6:$A$405,A252)&gt;1,"ID EN DOUBLE",IF(AND(B252="",C252&lt;&gt;"Client"),"PAS DE SUIVANT",IF(AND(B252&lt;&gt;"",COUNTIF($A$6:$A$405,B252)=0),"SUIVANT INCONNU","OK"))))</f>
        <v/>
      </c>
    </row>
    <row r="253">
      <c r="A253" s="19" t="n"/>
      <c r="B253" s="20" t="n"/>
      <c r="C253" s="20" t="n"/>
      <c r="D253" s="20" t="n"/>
      <c r="E253" s="20" t="n"/>
      <c r="F253" s="20" t="n"/>
      <c r="G253" s="20" t="n"/>
      <c r="H253" s="20" t="n"/>
      <c r="I253" s="20" t="n"/>
      <c r="J253" s="21" t="n"/>
      <c r="K253" s="21" t="n"/>
      <c r="L253" s="20" t="n"/>
      <c r="M253" s="22" t="n"/>
      <c r="N253" s="22" t="n"/>
      <c r="O253" s="22" t="n"/>
      <c r="P253" s="20" t="n"/>
      <c r="Q253" s="20" t="n"/>
      <c r="R253" s="20" t="n"/>
      <c r="S253" s="20" t="n"/>
      <c r="T253" s="14">
        <f>IF(A253="","",IF(C253="Client",N(O253),IFERROR(INDEX($T$6:$T$405,MATCH(B253,$A$6:$A$405,0))*IF(P253="",1,P253),"")))</f>
        <v/>
      </c>
      <c r="U253" s="15">
        <f>IF(OR(T253="",T253=0),"",Ouverture_min/T253)</f>
        <v/>
      </c>
      <c r="V253" s="15">
        <f>IF(OR(H253="",C253&lt;&gt;"Processus"),"",H253/MAX(1,N(Q253)))</f>
        <v/>
      </c>
      <c r="W253" s="16">
        <f>IF(AND(C253="Stock",N(T253)&gt;0),N(M253)/T253,"")</f>
        <v/>
      </c>
      <c r="X253" s="17">
        <f>IF(OR(V253="",U253=""),"",V253/(U253*IF(J253="",1,J253)))</f>
        <v/>
      </c>
      <c r="Y253" s="18">
        <f>IF(AND(V253&lt;&gt;"",U253&lt;&gt;""),IF(V253&gt;U253,"GOULOT",""),"")</f>
        <v/>
      </c>
      <c r="Z253" s="18">
        <f>IF(AND(J253&lt;&gt;"",C253="Processus"),IF(J253&lt;Seuil_TRS,"TRS BAS",""),"")</f>
        <v/>
      </c>
      <c r="AA253" s="18">
        <f>IF(AND(C253="Stock",N253&lt;&gt;""),IF(N(M253)&gt;N253,"SURSTOCK",""),"")</f>
        <v/>
      </c>
      <c r="AB253" s="18">
        <f>IF(A253="","",IF(COUNTIF($A$6:$A$405,A253)&gt;1,"ID EN DOUBLE",IF(AND(B253="",C253&lt;&gt;"Client"),"PAS DE SUIVANT",IF(AND(B253&lt;&gt;"",COUNTIF($A$6:$A$405,B253)=0),"SUIVANT INCONNU","OK"))))</f>
        <v/>
      </c>
    </row>
    <row r="254">
      <c r="A254" s="10" t="n"/>
      <c r="B254" s="11" t="n"/>
      <c r="C254" s="11" t="n"/>
      <c r="D254" s="11" t="n"/>
      <c r="E254" s="11" t="n"/>
      <c r="F254" s="11" t="n"/>
      <c r="G254" s="11" t="n"/>
      <c r="H254" s="11" t="n"/>
      <c r="I254" s="11" t="n"/>
      <c r="J254" s="12" t="n"/>
      <c r="K254" s="12" t="n"/>
      <c r="L254" s="11" t="n"/>
      <c r="M254" s="13" t="n"/>
      <c r="N254" s="13" t="n"/>
      <c r="O254" s="13" t="n"/>
      <c r="P254" s="11" t="n"/>
      <c r="Q254" s="11" t="n"/>
      <c r="R254" s="11" t="n"/>
      <c r="S254" s="11" t="n"/>
      <c r="T254" s="14">
        <f>IF(A254="","",IF(C254="Client",N(O254),IFERROR(INDEX($T$6:$T$405,MATCH(B254,$A$6:$A$405,0))*IF(P254="",1,P254),"")))</f>
        <v/>
      </c>
      <c r="U254" s="15">
        <f>IF(OR(T254="",T254=0),"",Ouverture_min/T254)</f>
        <v/>
      </c>
      <c r="V254" s="15">
        <f>IF(OR(H254="",C254&lt;&gt;"Processus"),"",H254/MAX(1,N(Q254)))</f>
        <v/>
      </c>
      <c r="W254" s="16">
        <f>IF(AND(C254="Stock",N(T254)&gt;0),N(M254)/T254,"")</f>
        <v/>
      </c>
      <c r="X254" s="17">
        <f>IF(OR(V254="",U254=""),"",V254/(U254*IF(J254="",1,J254)))</f>
        <v/>
      </c>
      <c r="Y254" s="18">
        <f>IF(AND(V254&lt;&gt;"",U254&lt;&gt;""),IF(V254&gt;U254,"GOULOT",""),"")</f>
        <v/>
      </c>
      <c r="Z254" s="18">
        <f>IF(AND(J254&lt;&gt;"",C254="Processus"),IF(J254&lt;Seuil_TRS,"TRS BAS",""),"")</f>
        <v/>
      </c>
      <c r="AA254" s="18">
        <f>IF(AND(C254="Stock",N254&lt;&gt;""),IF(N(M254)&gt;N254,"SURSTOCK",""),"")</f>
        <v/>
      </c>
      <c r="AB254" s="18">
        <f>IF(A254="","",IF(COUNTIF($A$6:$A$405,A254)&gt;1,"ID EN DOUBLE",IF(AND(B254="",C254&lt;&gt;"Client"),"PAS DE SUIVANT",IF(AND(B254&lt;&gt;"",COUNTIF($A$6:$A$405,B254)=0),"SUIVANT INCONNU","OK"))))</f>
        <v/>
      </c>
    </row>
    <row r="255">
      <c r="A255" s="19" t="n"/>
      <c r="B255" s="20" t="n"/>
      <c r="C255" s="20" t="n"/>
      <c r="D255" s="20" t="n"/>
      <c r="E255" s="20" t="n"/>
      <c r="F255" s="20" t="n"/>
      <c r="G255" s="20" t="n"/>
      <c r="H255" s="20" t="n"/>
      <c r="I255" s="20" t="n"/>
      <c r="J255" s="21" t="n"/>
      <c r="K255" s="21" t="n"/>
      <c r="L255" s="20" t="n"/>
      <c r="M255" s="22" t="n"/>
      <c r="N255" s="22" t="n"/>
      <c r="O255" s="22" t="n"/>
      <c r="P255" s="20" t="n"/>
      <c r="Q255" s="20" t="n"/>
      <c r="R255" s="20" t="n"/>
      <c r="S255" s="20" t="n"/>
      <c r="T255" s="14">
        <f>IF(A255="","",IF(C255="Client",N(O255),IFERROR(INDEX($T$6:$T$405,MATCH(B255,$A$6:$A$405,0))*IF(P255="",1,P255),"")))</f>
        <v/>
      </c>
      <c r="U255" s="15">
        <f>IF(OR(T255="",T255=0),"",Ouverture_min/T255)</f>
        <v/>
      </c>
      <c r="V255" s="15">
        <f>IF(OR(H255="",C255&lt;&gt;"Processus"),"",H255/MAX(1,N(Q255)))</f>
        <v/>
      </c>
      <c r="W255" s="16">
        <f>IF(AND(C255="Stock",N(T255)&gt;0),N(M255)/T255,"")</f>
        <v/>
      </c>
      <c r="X255" s="17">
        <f>IF(OR(V255="",U255=""),"",V255/(U255*IF(J255="",1,J255)))</f>
        <v/>
      </c>
      <c r="Y255" s="18">
        <f>IF(AND(V255&lt;&gt;"",U255&lt;&gt;""),IF(V255&gt;U255,"GOULOT",""),"")</f>
        <v/>
      </c>
      <c r="Z255" s="18">
        <f>IF(AND(J255&lt;&gt;"",C255="Processus"),IF(J255&lt;Seuil_TRS,"TRS BAS",""),"")</f>
        <v/>
      </c>
      <c r="AA255" s="18">
        <f>IF(AND(C255="Stock",N255&lt;&gt;""),IF(N(M255)&gt;N255,"SURSTOCK",""),"")</f>
        <v/>
      </c>
      <c r="AB255" s="18">
        <f>IF(A255="","",IF(COUNTIF($A$6:$A$405,A255)&gt;1,"ID EN DOUBLE",IF(AND(B255="",C255&lt;&gt;"Client"),"PAS DE SUIVANT",IF(AND(B255&lt;&gt;"",COUNTIF($A$6:$A$405,B255)=0),"SUIVANT INCONNU","OK"))))</f>
        <v/>
      </c>
    </row>
    <row r="256">
      <c r="A256" s="10" t="n"/>
      <c r="B256" s="11" t="n"/>
      <c r="C256" s="11" t="n"/>
      <c r="D256" s="11" t="n"/>
      <c r="E256" s="11" t="n"/>
      <c r="F256" s="11" t="n"/>
      <c r="G256" s="11" t="n"/>
      <c r="H256" s="11" t="n"/>
      <c r="I256" s="11" t="n"/>
      <c r="J256" s="12" t="n"/>
      <c r="K256" s="12" t="n"/>
      <c r="L256" s="11" t="n"/>
      <c r="M256" s="13" t="n"/>
      <c r="N256" s="13" t="n"/>
      <c r="O256" s="13" t="n"/>
      <c r="P256" s="11" t="n"/>
      <c r="Q256" s="11" t="n"/>
      <c r="R256" s="11" t="n"/>
      <c r="S256" s="11" t="n"/>
      <c r="T256" s="14">
        <f>IF(A256="","",IF(C256="Client",N(O256),IFERROR(INDEX($T$6:$T$405,MATCH(B256,$A$6:$A$405,0))*IF(P256="",1,P256),"")))</f>
        <v/>
      </c>
      <c r="U256" s="15">
        <f>IF(OR(T256="",T256=0),"",Ouverture_min/T256)</f>
        <v/>
      </c>
      <c r="V256" s="15">
        <f>IF(OR(H256="",C256&lt;&gt;"Processus"),"",H256/MAX(1,N(Q256)))</f>
        <v/>
      </c>
      <c r="W256" s="16">
        <f>IF(AND(C256="Stock",N(T256)&gt;0),N(M256)/T256,"")</f>
        <v/>
      </c>
      <c r="X256" s="17">
        <f>IF(OR(V256="",U256=""),"",V256/(U256*IF(J256="",1,J256)))</f>
        <v/>
      </c>
      <c r="Y256" s="18">
        <f>IF(AND(V256&lt;&gt;"",U256&lt;&gt;""),IF(V256&gt;U256,"GOULOT",""),"")</f>
        <v/>
      </c>
      <c r="Z256" s="18">
        <f>IF(AND(J256&lt;&gt;"",C256="Processus"),IF(J256&lt;Seuil_TRS,"TRS BAS",""),"")</f>
        <v/>
      </c>
      <c r="AA256" s="18">
        <f>IF(AND(C256="Stock",N256&lt;&gt;""),IF(N(M256)&gt;N256,"SURSTOCK",""),"")</f>
        <v/>
      </c>
      <c r="AB256" s="18">
        <f>IF(A256="","",IF(COUNTIF($A$6:$A$405,A256)&gt;1,"ID EN DOUBLE",IF(AND(B256="",C256&lt;&gt;"Client"),"PAS DE SUIVANT",IF(AND(B256&lt;&gt;"",COUNTIF($A$6:$A$405,B256)=0),"SUIVANT INCONNU","OK"))))</f>
        <v/>
      </c>
    </row>
    <row r="257">
      <c r="A257" s="19" t="n"/>
      <c r="B257" s="20" t="n"/>
      <c r="C257" s="20" t="n"/>
      <c r="D257" s="20" t="n"/>
      <c r="E257" s="20" t="n"/>
      <c r="F257" s="20" t="n"/>
      <c r="G257" s="20" t="n"/>
      <c r="H257" s="20" t="n"/>
      <c r="I257" s="20" t="n"/>
      <c r="J257" s="21" t="n"/>
      <c r="K257" s="21" t="n"/>
      <c r="L257" s="20" t="n"/>
      <c r="M257" s="22" t="n"/>
      <c r="N257" s="22" t="n"/>
      <c r="O257" s="22" t="n"/>
      <c r="P257" s="20" t="n"/>
      <c r="Q257" s="20" t="n"/>
      <c r="R257" s="20" t="n"/>
      <c r="S257" s="20" t="n"/>
      <c r="T257" s="14">
        <f>IF(A257="","",IF(C257="Client",N(O257),IFERROR(INDEX($T$6:$T$405,MATCH(B257,$A$6:$A$405,0))*IF(P257="",1,P257),"")))</f>
        <v/>
      </c>
      <c r="U257" s="15">
        <f>IF(OR(T257="",T257=0),"",Ouverture_min/T257)</f>
        <v/>
      </c>
      <c r="V257" s="15">
        <f>IF(OR(H257="",C257&lt;&gt;"Processus"),"",H257/MAX(1,N(Q257)))</f>
        <v/>
      </c>
      <c r="W257" s="16">
        <f>IF(AND(C257="Stock",N(T257)&gt;0),N(M257)/T257,"")</f>
        <v/>
      </c>
      <c r="X257" s="17">
        <f>IF(OR(V257="",U257=""),"",V257/(U257*IF(J257="",1,J257)))</f>
        <v/>
      </c>
      <c r="Y257" s="18">
        <f>IF(AND(V257&lt;&gt;"",U257&lt;&gt;""),IF(V257&gt;U257,"GOULOT",""),"")</f>
        <v/>
      </c>
      <c r="Z257" s="18">
        <f>IF(AND(J257&lt;&gt;"",C257="Processus"),IF(J257&lt;Seuil_TRS,"TRS BAS",""),"")</f>
        <v/>
      </c>
      <c r="AA257" s="18">
        <f>IF(AND(C257="Stock",N257&lt;&gt;""),IF(N(M257)&gt;N257,"SURSTOCK",""),"")</f>
        <v/>
      </c>
      <c r="AB257" s="18">
        <f>IF(A257="","",IF(COUNTIF($A$6:$A$405,A257)&gt;1,"ID EN DOUBLE",IF(AND(B257="",C257&lt;&gt;"Client"),"PAS DE SUIVANT",IF(AND(B257&lt;&gt;"",COUNTIF($A$6:$A$405,B257)=0),"SUIVANT INCONNU","OK"))))</f>
        <v/>
      </c>
    </row>
    <row r="258">
      <c r="A258" s="10" t="n"/>
      <c r="B258" s="11" t="n"/>
      <c r="C258" s="11" t="n"/>
      <c r="D258" s="11" t="n"/>
      <c r="E258" s="11" t="n"/>
      <c r="F258" s="11" t="n"/>
      <c r="G258" s="11" t="n"/>
      <c r="H258" s="11" t="n"/>
      <c r="I258" s="11" t="n"/>
      <c r="J258" s="12" t="n"/>
      <c r="K258" s="12" t="n"/>
      <c r="L258" s="11" t="n"/>
      <c r="M258" s="13" t="n"/>
      <c r="N258" s="13" t="n"/>
      <c r="O258" s="13" t="n"/>
      <c r="P258" s="11" t="n"/>
      <c r="Q258" s="11" t="n"/>
      <c r="R258" s="11" t="n"/>
      <c r="S258" s="11" t="n"/>
      <c r="T258" s="14">
        <f>IF(A258="","",IF(C258="Client",N(O258),IFERROR(INDEX($T$6:$T$405,MATCH(B258,$A$6:$A$405,0))*IF(P258="",1,P258),"")))</f>
        <v/>
      </c>
      <c r="U258" s="15">
        <f>IF(OR(T258="",T258=0),"",Ouverture_min/T258)</f>
        <v/>
      </c>
      <c r="V258" s="15">
        <f>IF(OR(H258="",C258&lt;&gt;"Processus"),"",H258/MAX(1,N(Q258)))</f>
        <v/>
      </c>
      <c r="W258" s="16">
        <f>IF(AND(C258="Stock",N(T258)&gt;0),N(M258)/T258,"")</f>
        <v/>
      </c>
      <c r="X258" s="17">
        <f>IF(OR(V258="",U258=""),"",V258/(U258*IF(J258="",1,J258)))</f>
        <v/>
      </c>
      <c r="Y258" s="18">
        <f>IF(AND(V258&lt;&gt;"",U258&lt;&gt;""),IF(V258&gt;U258,"GOULOT",""),"")</f>
        <v/>
      </c>
      <c r="Z258" s="18">
        <f>IF(AND(J258&lt;&gt;"",C258="Processus"),IF(J258&lt;Seuil_TRS,"TRS BAS",""),"")</f>
        <v/>
      </c>
      <c r="AA258" s="18">
        <f>IF(AND(C258="Stock",N258&lt;&gt;""),IF(N(M258)&gt;N258,"SURSTOCK",""),"")</f>
        <v/>
      </c>
      <c r="AB258" s="18">
        <f>IF(A258="","",IF(COUNTIF($A$6:$A$405,A258)&gt;1,"ID EN DOUBLE",IF(AND(B258="",C258&lt;&gt;"Client"),"PAS DE SUIVANT",IF(AND(B258&lt;&gt;"",COUNTIF($A$6:$A$405,B258)=0),"SUIVANT INCONNU","OK"))))</f>
        <v/>
      </c>
    </row>
    <row r="259">
      <c r="A259" s="19" t="n"/>
      <c r="B259" s="20" t="n"/>
      <c r="C259" s="20" t="n"/>
      <c r="D259" s="20" t="n"/>
      <c r="E259" s="20" t="n"/>
      <c r="F259" s="20" t="n"/>
      <c r="G259" s="20" t="n"/>
      <c r="H259" s="20" t="n"/>
      <c r="I259" s="20" t="n"/>
      <c r="J259" s="21" t="n"/>
      <c r="K259" s="21" t="n"/>
      <c r="L259" s="20" t="n"/>
      <c r="M259" s="22" t="n"/>
      <c r="N259" s="22" t="n"/>
      <c r="O259" s="22" t="n"/>
      <c r="P259" s="20" t="n"/>
      <c r="Q259" s="20" t="n"/>
      <c r="R259" s="20" t="n"/>
      <c r="S259" s="20" t="n"/>
      <c r="T259" s="14">
        <f>IF(A259="","",IF(C259="Client",N(O259),IFERROR(INDEX($T$6:$T$405,MATCH(B259,$A$6:$A$405,0))*IF(P259="",1,P259),"")))</f>
        <v/>
      </c>
      <c r="U259" s="15">
        <f>IF(OR(T259="",T259=0),"",Ouverture_min/T259)</f>
        <v/>
      </c>
      <c r="V259" s="15">
        <f>IF(OR(H259="",C259&lt;&gt;"Processus"),"",H259/MAX(1,N(Q259)))</f>
        <v/>
      </c>
      <c r="W259" s="16">
        <f>IF(AND(C259="Stock",N(T259)&gt;0),N(M259)/T259,"")</f>
        <v/>
      </c>
      <c r="X259" s="17">
        <f>IF(OR(V259="",U259=""),"",V259/(U259*IF(J259="",1,J259)))</f>
        <v/>
      </c>
      <c r="Y259" s="18">
        <f>IF(AND(V259&lt;&gt;"",U259&lt;&gt;""),IF(V259&gt;U259,"GOULOT",""),"")</f>
        <v/>
      </c>
      <c r="Z259" s="18">
        <f>IF(AND(J259&lt;&gt;"",C259="Processus"),IF(J259&lt;Seuil_TRS,"TRS BAS",""),"")</f>
        <v/>
      </c>
      <c r="AA259" s="18">
        <f>IF(AND(C259="Stock",N259&lt;&gt;""),IF(N(M259)&gt;N259,"SURSTOCK",""),"")</f>
        <v/>
      </c>
      <c r="AB259" s="18">
        <f>IF(A259="","",IF(COUNTIF($A$6:$A$405,A259)&gt;1,"ID EN DOUBLE",IF(AND(B259="",C259&lt;&gt;"Client"),"PAS DE SUIVANT",IF(AND(B259&lt;&gt;"",COUNTIF($A$6:$A$405,B259)=0),"SUIVANT INCONNU","OK"))))</f>
        <v/>
      </c>
    </row>
    <row r="260">
      <c r="A260" s="10" t="n"/>
      <c r="B260" s="11" t="n"/>
      <c r="C260" s="11" t="n"/>
      <c r="D260" s="11" t="n"/>
      <c r="E260" s="11" t="n"/>
      <c r="F260" s="11" t="n"/>
      <c r="G260" s="11" t="n"/>
      <c r="H260" s="11" t="n"/>
      <c r="I260" s="11" t="n"/>
      <c r="J260" s="12" t="n"/>
      <c r="K260" s="12" t="n"/>
      <c r="L260" s="11" t="n"/>
      <c r="M260" s="13" t="n"/>
      <c r="N260" s="13" t="n"/>
      <c r="O260" s="13" t="n"/>
      <c r="P260" s="11" t="n"/>
      <c r="Q260" s="11" t="n"/>
      <c r="R260" s="11" t="n"/>
      <c r="S260" s="11" t="n"/>
      <c r="T260" s="14">
        <f>IF(A260="","",IF(C260="Client",N(O260),IFERROR(INDEX($T$6:$T$405,MATCH(B260,$A$6:$A$405,0))*IF(P260="",1,P260),"")))</f>
        <v/>
      </c>
      <c r="U260" s="15">
        <f>IF(OR(T260="",T260=0),"",Ouverture_min/T260)</f>
        <v/>
      </c>
      <c r="V260" s="15">
        <f>IF(OR(H260="",C260&lt;&gt;"Processus"),"",H260/MAX(1,N(Q260)))</f>
        <v/>
      </c>
      <c r="W260" s="16">
        <f>IF(AND(C260="Stock",N(T260)&gt;0),N(M260)/T260,"")</f>
        <v/>
      </c>
      <c r="X260" s="17">
        <f>IF(OR(V260="",U260=""),"",V260/(U260*IF(J260="",1,J260)))</f>
        <v/>
      </c>
      <c r="Y260" s="18">
        <f>IF(AND(V260&lt;&gt;"",U260&lt;&gt;""),IF(V260&gt;U260,"GOULOT",""),"")</f>
        <v/>
      </c>
      <c r="Z260" s="18">
        <f>IF(AND(J260&lt;&gt;"",C260="Processus"),IF(J260&lt;Seuil_TRS,"TRS BAS",""),"")</f>
        <v/>
      </c>
      <c r="AA260" s="18">
        <f>IF(AND(C260="Stock",N260&lt;&gt;""),IF(N(M260)&gt;N260,"SURSTOCK",""),"")</f>
        <v/>
      </c>
      <c r="AB260" s="18">
        <f>IF(A260="","",IF(COUNTIF($A$6:$A$405,A260)&gt;1,"ID EN DOUBLE",IF(AND(B260="",C260&lt;&gt;"Client"),"PAS DE SUIVANT",IF(AND(B260&lt;&gt;"",COUNTIF($A$6:$A$405,B260)=0),"SUIVANT INCONNU","OK"))))</f>
        <v/>
      </c>
    </row>
    <row r="261">
      <c r="A261" s="19" t="n"/>
      <c r="B261" s="20" t="n"/>
      <c r="C261" s="20" t="n"/>
      <c r="D261" s="20" t="n"/>
      <c r="E261" s="20" t="n"/>
      <c r="F261" s="20" t="n"/>
      <c r="G261" s="20" t="n"/>
      <c r="H261" s="20" t="n"/>
      <c r="I261" s="20" t="n"/>
      <c r="J261" s="21" t="n"/>
      <c r="K261" s="21" t="n"/>
      <c r="L261" s="20" t="n"/>
      <c r="M261" s="22" t="n"/>
      <c r="N261" s="22" t="n"/>
      <c r="O261" s="22" t="n"/>
      <c r="P261" s="20" t="n"/>
      <c r="Q261" s="20" t="n"/>
      <c r="R261" s="20" t="n"/>
      <c r="S261" s="20" t="n"/>
      <c r="T261" s="14">
        <f>IF(A261="","",IF(C261="Client",N(O261),IFERROR(INDEX($T$6:$T$405,MATCH(B261,$A$6:$A$405,0))*IF(P261="",1,P261),"")))</f>
        <v/>
      </c>
      <c r="U261" s="15">
        <f>IF(OR(T261="",T261=0),"",Ouverture_min/T261)</f>
        <v/>
      </c>
      <c r="V261" s="15">
        <f>IF(OR(H261="",C261&lt;&gt;"Processus"),"",H261/MAX(1,N(Q261)))</f>
        <v/>
      </c>
      <c r="W261" s="16">
        <f>IF(AND(C261="Stock",N(T261)&gt;0),N(M261)/T261,"")</f>
        <v/>
      </c>
      <c r="X261" s="17">
        <f>IF(OR(V261="",U261=""),"",V261/(U261*IF(J261="",1,J261)))</f>
        <v/>
      </c>
      <c r="Y261" s="18">
        <f>IF(AND(V261&lt;&gt;"",U261&lt;&gt;""),IF(V261&gt;U261,"GOULOT",""),"")</f>
        <v/>
      </c>
      <c r="Z261" s="18">
        <f>IF(AND(J261&lt;&gt;"",C261="Processus"),IF(J261&lt;Seuil_TRS,"TRS BAS",""),"")</f>
        <v/>
      </c>
      <c r="AA261" s="18">
        <f>IF(AND(C261="Stock",N261&lt;&gt;""),IF(N(M261)&gt;N261,"SURSTOCK",""),"")</f>
        <v/>
      </c>
      <c r="AB261" s="18">
        <f>IF(A261="","",IF(COUNTIF($A$6:$A$405,A261)&gt;1,"ID EN DOUBLE",IF(AND(B261="",C261&lt;&gt;"Client"),"PAS DE SUIVANT",IF(AND(B261&lt;&gt;"",COUNTIF($A$6:$A$405,B261)=0),"SUIVANT INCONNU","OK"))))</f>
        <v/>
      </c>
    </row>
    <row r="262">
      <c r="A262" s="10" t="n"/>
      <c r="B262" s="11" t="n"/>
      <c r="C262" s="11" t="n"/>
      <c r="D262" s="11" t="n"/>
      <c r="E262" s="11" t="n"/>
      <c r="F262" s="11" t="n"/>
      <c r="G262" s="11" t="n"/>
      <c r="H262" s="11" t="n"/>
      <c r="I262" s="11" t="n"/>
      <c r="J262" s="12" t="n"/>
      <c r="K262" s="12" t="n"/>
      <c r="L262" s="11" t="n"/>
      <c r="M262" s="13" t="n"/>
      <c r="N262" s="13" t="n"/>
      <c r="O262" s="13" t="n"/>
      <c r="P262" s="11" t="n"/>
      <c r="Q262" s="11" t="n"/>
      <c r="R262" s="11" t="n"/>
      <c r="S262" s="11" t="n"/>
      <c r="T262" s="14">
        <f>IF(A262="","",IF(C262="Client",N(O262),IFERROR(INDEX($T$6:$T$405,MATCH(B262,$A$6:$A$405,0))*IF(P262="",1,P262),"")))</f>
        <v/>
      </c>
      <c r="U262" s="15">
        <f>IF(OR(T262="",T262=0),"",Ouverture_min/T262)</f>
        <v/>
      </c>
      <c r="V262" s="15">
        <f>IF(OR(H262="",C262&lt;&gt;"Processus"),"",H262/MAX(1,N(Q262)))</f>
        <v/>
      </c>
      <c r="W262" s="16">
        <f>IF(AND(C262="Stock",N(T262)&gt;0),N(M262)/T262,"")</f>
        <v/>
      </c>
      <c r="X262" s="17">
        <f>IF(OR(V262="",U262=""),"",V262/(U262*IF(J262="",1,J262)))</f>
        <v/>
      </c>
      <c r="Y262" s="18">
        <f>IF(AND(V262&lt;&gt;"",U262&lt;&gt;""),IF(V262&gt;U262,"GOULOT",""),"")</f>
        <v/>
      </c>
      <c r="Z262" s="18">
        <f>IF(AND(J262&lt;&gt;"",C262="Processus"),IF(J262&lt;Seuil_TRS,"TRS BAS",""),"")</f>
        <v/>
      </c>
      <c r="AA262" s="18">
        <f>IF(AND(C262="Stock",N262&lt;&gt;""),IF(N(M262)&gt;N262,"SURSTOCK",""),"")</f>
        <v/>
      </c>
      <c r="AB262" s="18">
        <f>IF(A262="","",IF(COUNTIF($A$6:$A$405,A262)&gt;1,"ID EN DOUBLE",IF(AND(B262="",C262&lt;&gt;"Client"),"PAS DE SUIVANT",IF(AND(B262&lt;&gt;"",COUNTIF($A$6:$A$405,B262)=0),"SUIVANT INCONNU","OK"))))</f>
        <v/>
      </c>
    </row>
    <row r="263">
      <c r="A263" s="19" t="n"/>
      <c r="B263" s="20" t="n"/>
      <c r="C263" s="20" t="n"/>
      <c r="D263" s="20" t="n"/>
      <c r="E263" s="20" t="n"/>
      <c r="F263" s="20" t="n"/>
      <c r="G263" s="20" t="n"/>
      <c r="H263" s="20" t="n"/>
      <c r="I263" s="20" t="n"/>
      <c r="J263" s="21" t="n"/>
      <c r="K263" s="21" t="n"/>
      <c r="L263" s="20" t="n"/>
      <c r="M263" s="22" t="n"/>
      <c r="N263" s="22" t="n"/>
      <c r="O263" s="22" t="n"/>
      <c r="P263" s="20" t="n"/>
      <c r="Q263" s="20" t="n"/>
      <c r="R263" s="20" t="n"/>
      <c r="S263" s="20" t="n"/>
      <c r="T263" s="14">
        <f>IF(A263="","",IF(C263="Client",N(O263),IFERROR(INDEX($T$6:$T$405,MATCH(B263,$A$6:$A$405,0))*IF(P263="",1,P263),"")))</f>
        <v/>
      </c>
      <c r="U263" s="15">
        <f>IF(OR(T263="",T263=0),"",Ouverture_min/T263)</f>
        <v/>
      </c>
      <c r="V263" s="15">
        <f>IF(OR(H263="",C263&lt;&gt;"Processus"),"",H263/MAX(1,N(Q263)))</f>
        <v/>
      </c>
      <c r="W263" s="16">
        <f>IF(AND(C263="Stock",N(T263)&gt;0),N(M263)/T263,"")</f>
        <v/>
      </c>
      <c r="X263" s="17">
        <f>IF(OR(V263="",U263=""),"",V263/(U263*IF(J263="",1,J263)))</f>
        <v/>
      </c>
      <c r="Y263" s="18">
        <f>IF(AND(V263&lt;&gt;"",U263&lt;&gt;""),IF(V263&gt;U263,"GOULOT",""),"")</f>
        <v/>
      </c>
      <c r="Z263" s="18">
        <f>IF(AND(J263&lt;&gt;"",C263="Processus"),IF(J263&lt;Seuil_TRS,"TRS BAS",""),"")</f>
        <v/>
      </c>
      <c r="AA263" s="18">
        <f>IF(AND(C263="Stock",N263&lt;&gt;""),IF(N(M263)&gt;N263,"SURSTOCK",""),"")</f>
        <v/>
      </c>
      <c r="AB263" s="18">
        <f>IF(A263="","",IF(COUNTIF($A$6:$A$405,A263)&gt;1,"ID EN DOUBLE",IF(AND(B263="",C263&lt;&gt;"Client"),"PAS DE SUIVANT",IF(AND(B263&lt;&gt;"",COUNTIF($A$6:$A$405,B263)=0),"SUIVANT INCONNU","OK"))))</f>
        <v/>
      </c>
    </row>
    <row r="264">
      <c r="A264" s="10" t="n"/>
      <c r="B264" s="11" t="n"/>
      <c r="C264" s="11" t="n"/>
      <c r="D264" s="11" t="n"/>
      <c r="E264" s="11" t="n"/>
      <c r="F264" s="11" t="n"/>
      <c r="G264" s="11" t="n"/>
      <c r="H264" s="11" t="n"/>
      <c r="I264" s="11" t="n"/>
      <c r="J264" s="12" t="n"/>
      <c r="K264" s="12" t="n"/>
      <c r="L264" s="11" t="n"/>
      <c r="M264" s="13" t="n"/>
      <c r="N264" s="13" t="n"/>
      <c r="O264" s="13" t="n"/>
      <c r="P264" s="11" t="n"/>
      <c r="Q264" s="11" t="n"/>
      <c r="R264" s="11" t="n"/>
      <c r="S264" s="11" t="n"/>
      <c r="T264" s="14">
        <f>IF(A264="","",IF(C264="Client",N(O264),IFERROR(INDEX($T$6:$T$405,MATCH(B264,$A$6:$A$405,0))*IF(P264="",1,P264),"")))</f>
        <v/>
      </c>
      <c r="U264" s="15">
        <f>IF(OR(T264="",T264=0),"",Ouverture_min/T264)</f>
        <v/>
      </c>
      <c r="V264" s="15">
        <f>IF(OR(H264="",C264&lt;&gt;"Processus"),"",H264/MAX(1,N(Q264)))</f>
        <v/>
      </c>
      <c r="W264" s="16">
        <f>IF(AND(C264="Stock",N(T264)&gt;0),N(M264)/T264,"")</f>
        <v/>
      </c>
      <c r="X264" s="17">
        <f>IF(OR(V264="",U264=""),"",V264/(U264*IF(J264="",1,J264)))</f>
        <v/>
      </c>
      <c r="Y264" s="18">
        <f>IF(AND(V264&lt;&gt;"",U264&lt;&gt;""),IF(V264&gt;U264,"GOULOT",""),"")</f>
        <v/>
      </c>
      <c r="Z264" s="18">
        <f>IF(AND(J264&lt;&gt;"",C264="Processus"),IF(J264&lt;Seuil_TRS,"TRS BAS",""),"")</f>
        <v/>
      </c>
      <c r="AA264" s="18">
        <f>IF(AND(C264="Stock",N264&lt;&gt;""),IF(N(M264)&gt;N264,"SURSTOCK",""),"")</f>
        <v/>
      </c>
      <c r="AB264" s="18">
        <f>IF(A264="","",IF(COUNTIF($A$6:$A$405,A264)&gt;1,"ID EN DOUBLE",IF(AND(B264="",C264&lt;&gt;"Client"),"PAS DE SUIVANT",IF(AND(B264&lt;&gt;"",COUNTIF($A$6:$A$405,B264)=0),"SUIVANT INCONNU","OK"))))</f>
        <v/>
      </c>
    </row>
    <row r="265">
      <c r="A265" s="19" t="n"/>
      <c r="B265" s="20" t="n"/>
      <c r="C265" s="20" t="n"/>
      <c r="D265" s="20" t="n"/>
      <c r="E265" s="20" t="n"/>
      <c r="F265" s="20" t="n"/>
      <c r="G265" s="20" t="n"/>
      <c r="H265" s="20" t="n"/>
      <c r="I265" s="20" t="n"/>
      <c r="J265" s="21" t="n"/>
      <c r="K265" s="21" t="n"/>
      <c r="L265" s="20" t="n"/>
      <c r="M265" s="22" t="n"/>
      <c r="N265" s="22" t="n"/>
      <c r="O265" s="22" t="n"/>
      <c r="P265" s="20" t="n"/>
      <c r="Q265" s="20" t="n"/>
      <c r="R265" s="20" t="n"/>
      <c r="S265" s="20" t="n"/>
      <c r="T265" s="14">
        <f>IF(A265="","",IF(C265="Client",N(O265),IFERROR(INDEX($T$6:$T$405,MATCH(B265,$A$6:$A$405,0))*IF(P265="",1,P265),"")))</f>
        <v/>
      </c>
      <c r="U265" s="15">
        <f>IF(OR(T265="",T265=0),"",Ouverture_min/T265)</f>
        <v/>
      </c>
      <c r="V265" s="15">
        <f>IF(OR(H265="",C265&lt;&gt;"Processus"),"",H265/MAX(1,N(Q265)))</f>
        <v/>
      </c>
      <c r="W265" s="16">
        <f>IF(AND(C265="Stock",N(T265)&gt;0),N(M265)/T265,"")</f>
        <v/>
      </c>
      <c r="X265" s="17">
        <f>IF(OR(V265="",U265=""),"",V265/(U265*IF(J265="",1,J265)))</f>
        <v/>
      </c>
      <c r="Y265" s="18">
        <f>IF(AND(V265&lt;&gt;"",U265&lt;&gt;""),IF(V265&gt;U265,"GOULOT",""),"")</f>
        <v/>
      </c>
      <c r="Z265" s="18">
        <f>IF(AND(J265&lt;&gt;"",C265="Processus"),IF(J265&lt;Seuil_TRS,"TRS BAS",""),"")</f>
        <v/>
      </c>
      <c r="AA265" s="18">
        <f>IF(AND(C265="Stock",N265&lt;&gt;""),IF(N(M265)&gt;N265,"SURSTOCK",""),"")</f>
        <v/>
      </c>
      <c r="AB265" s="18">
        <f>IF(A265="","",IF(COUNTIF($A$6:$A$405,A265)&gt;1,"ID EN DOUBLE",IF(AND(B265="",C265&lt;&gt;"Client"),"PAS DE SUIVANT",IF(AND(B265&lt;&gt;"",COUNTIF($A$6:$A$405,B265)=0),"SUIVANT INCONNU","OK"))))</f>
        <v/>
      </c>
    </row>
    <row r="266">
      <c r="A266" s="10" t="n"/>
      <c r="B266" s="11" t="n"/>
      <c r="C266" s="11" t="n"/>
      <c r="D266" s="11" t="n"/>
      <c r="E266" s="11" t="n"/>
      <c r="F266" s="11" t="n"/>
      <c r="G266" s="11" t="n"/>
      <c r="H266" s="11" t="n"/>
      <c r="I266" s="11" t="n"/>
      <c r="J266" s="12" t="n"/>
      <c r="K266" s="12" t="n"/>
      <c r="L266" s="11" t="n"/>
      <c r="M266" s="13" t="n"/>
      <c r="N266" s="13" t="n"/>
      <c r="O266" s="13" t="n"/>
      <c r="P266" s="11" t="n"/>
      <c r="Q266" s="11" t="n"/>
      <c r="R266" s="11" t="n"/>
      <c r="S266" s="11" t="n"/>
      <c r="T266" s="14">
        <f>IF(A266="","",IF(C266="Client",N(O266),IFERROR(INDEX($T$6:$T$405,MATCH(B266,$A$6:$A$405,0))*IF(P266="",1,P266),"")))</f>
        <v/>
      </c>
      <c r="U266" s="15">
        <f>IF(OR(T266="",T266=0),"",Ouverture_min/T266)</f>
        <v/>
      </c>
      <c r="V266" s="15">
        <f>IF(OR(H266="",C266&lt;&gt;"Processus"),"",H266/MAX(1,N(Q266)))</f>
        <v/>
      </c>
      <c r="W266" s="16">
        <f>IF(AND(C266="Stock",N(T266)&gt;0),N(M266)/T266,"")</f>
        <v/>
      </c>
      <c r="X266" s="17">
        <f>IF(OR(V266="",U266=""),"",V266/(U266*IF(J266="",1,J266)))</f>
        <v/>
      </c>
      <c r="Y266" s="18">
        <f>IF(AND(V266&lt;&gt;"",U266&lt;&gt;""),IF(V266&gt;U266,"GOULOT",""),"")</f>
        <v/>
      </c>
      <c r="Z266" s="18">
        <f>IF(AND(J266&lt;&gt;"",C266="Processus"),IF(J266&lt;Seuil_TRS,"TRS BAS",""),"")</f>
        <v/>
      </c>
      <c r="AA266" s="18">
        <f>IF(AND(C266="Stock",N266&lt;&gt;""),IF(N(M266)&gt;N266,"SURSTOCK",""),"")</f>
        <v/>
      </c>
      <c r="AB266" s="18">
        <f>IF(A266="","",IF(COUNTIF($A$6:$A$405,A266)&gt;1,"ID EN DOUBLE",IF(AND(B266="",C266&lt;&gt;"Client"),"PAS DE SUIVANT",IF(AND(B266&lt;&gt;"",COUNTIF($A$6:$A$405,B266)=0),"SUIVANT INCONNU","OK"))))</f>
        <v/>
      </c>
    </row>
    <row r="267">
      <c r="A267" s="19" t="n"/>
      <c r="B267" s="20" t="n"/>
      <c r="C267" s="20" t="n"/>
      <c r="D267" s="20" t="n"/>
      <c r="E267" s="20" t="n"/>
      <c r="F267" s="20" t="n"/>
      <c r="G267" s="20" t="n"/>
      <c r="H267" s="20" t="n"/>
      <c r="I267" s="20" t="n"/>
      <c r="J267" s="21" t="n"/>
      <c r="K267" s="21" t="n"/>
      <c r="L267" s="20" t="n"/>
      <c r="M267" s="22" t="n"/>
      <c r="N267" s="22" t="n"/>
      <c r="O267" s="22" t="n"/>
      <c r="P267" s="20" t="n"/>
      <c r="Q267" s="20" t="n"/>
      <c r="R267" s="20" t="n"/>
      <c r="S267" s="20" t="n"/>
      <c r="T267" s="14">
        <f>IF(A267="","",IF(C267="Client",N(O267),IFERROR(INDEX($T$6:$T$405,MATCH(B267,$A$6:$A$405,0))*IF(P267="",1,P267),"")))</f>
        <v/>
      </c>
      <c r="U267" s="15">
        <f>IF(OR(T267="",T267=0),"",Ouverture_min/T267)</f>
        <v/>
      </c>
      <c r="V267" s="15">
        <f>IF(OR(H267="",C267&lt;&gt;"Processus"),"",H267/MAX(1,N(Q267)))</f>
        <v/>
      </c>
      <c r="W267" s="16">
        <f>IF(AND(C267="Stock",N(T267)&gt;0),N(M267)/T267,"")</f>
        <v/>
      </c>
      <c r="X267" s="17">
        <f>IF(OR(V267="",U267=""),"",V267/(U267*IF(J267="",1,J267)))</f>
        <v/>
      </c>
      <c r="Y267" s="18">
        <f>IF(AND(V267&lt;&gt;"",U267&lt;&gt;""),IF(V267&gt;U267,"GOULOT",""),"")</f>
        <v/>
      </c>
      <c r="Z267" s="18">
        <f>IF(AND(J267&lt;&gt;"",C267="Processus"),IF(J267&lt;Seuil_TRS,"TRS BAS",""),"")</f>
        <v/>
      </c>
      <c r="AA267" s="18">
        <f>IF(AND(C267="Stock",N267&lt;&gt;""),IF(N(M267)&gt;N267,"SURSTOCK",""),"")</f>
        <v/>
      </c>
      <c r="AB267" s="18">
        <f>IF(A267="","",IF(COUNTIF($A$6:$A$405,A267)&gt;1,"ID EN DOUBLE",IF(AND(B267="",C267&lt;&gt;"Client"),"PAS DE SUIVANT",IF(AND(B267&lt;&gt;"",COUNTIF($A$6:$A$405,B267)=0),"SUIVANT INCONNU","OK"))))</f>
        <v/>
      </c>
    </row>
    <row r="268">
      <c r="A268" s="10" t="n"/>
      <c r="B268" s="11" t="n"/>
      <c r="C268" s="11" t="n"/>
      <c r="D268" s="11" t="n"/>
      <c r="E268" s="11" t="n"/>
      <c r="F268" s="11" t="n"/>
      <c r="G268" s="11" t="n"/>
      <c r="H268" s="11" t="n"/>
      <c r="I268" s="11" t="n"/>
      <c r="J268" s="12" t="n"/>
      <c r="K268" s="12" t="n"/>
      <c r="L268" s="11" t="n"/>
      <c r="M268" s="13" t="n"/>
      <c r="N268" s="13" t="n"/>
      <c r="O268" s="13" t="n"/>
      <c r="P268" s="11" t="n"/>
      <c r="Q268" s="11" t="n"/>
      <c r="R268" s="11" t="n"/>
      <c r="S268" s="11" t="n"/>
      <c r="T268" s="14">
        <f>IF(A268="","",IF(C268="Client",N(O268),IFERROR(INDEX($T$6:$T$405,MATCH(B268,$A$6:$A$405,0))*IF(P268="",1,P268),"")))</f>
        <v/>
      </c>
      <c r="U268" s="15">
        <f>IF(OR(T268="",T268=0),"",Ouverture_min/T268)</f>
        <v/>
      </c>
      <c r="V268" s="15">
        <f>IF(OR(H268="",C268&lt;&gt;"Processus"),"",H268/MAX(1,N(Q268)))</f>
        <v/>
      </c>
      <c r="W268" s="16">
        <f>IF(AND(C268="Stock",N(T268)&gt;0),N(M268)/T268,"")</f>
        <v/>
      </c>
      <c r="X268" s="17">
        <f>IF(OR(V268="",U268=""),"",V268/(U268*IF(J268="",1,J268)))</f>
        <v/>
      </c>
      <c r="Y268" s="18">
        <f>IF(AND(V268&lt;&gt;"",U268&lt;&gt;""),IF(V268&gt;U268,"GOULOT",""),"")</f>
        <v/>
      </c>
      <c r="Z268" s="18">
        <f>IF(AND(J268&lt;&gt;"",C268="Processus"),IF(J268&lt;Seuil_TRS,"TRS BAS",""),"")</f>
        <v/>
      </c>
      <c r="AA268" s="18">
        <f>IF(AND(C268="Stock",N268&lt;&gt;""),IF(N(M268)&gt;N268,"SURSTOCK",""),"")</f>
        <v/>
      </c>
      <c r="AB268" s="18">
        <f>IF(A268="","",IF(COUNTIF($A$6:$A$405,A268)&gt;1,"ID EN DOUBLE",IF(AND(B268="",C268&lt;&gt;"Client"),"PAS DE SUIVANT",IF(AND(B268&lt;&gt;"",COUNTIF($A$6:$A$405,B268)=0),"SUIVANT INCONNU","OK"))))</f>
        <v/>
      </c>
    </row>
    <row r="269">
      <c r="A269" s="19" t="n"/>
      <c r="B269" s="20" t="n"/>
      <c r="C269" s="20" t="n"/>
      <c r="D269" s="20" t="n"/>
      <c r="E269" s="20" t="n"/>
      <c r="F269" s="20" t="n"/>
      <c r="G269" s="20" t="n"/>
      <c r="H269" s="20" t="n"/>
      <c r="I269" s="20" t="n"/>
      <c r="J269" s="21" t="n"/>
      <c r="K269" s="21" t="n"/>
      <c r="L269" s="20" t="n"/>
      <c r="M269" s="22" t="n"/>
      <c r="N269" s="22" t="n"/>
      <c r="O269" s="22" t="n"/>
      <c r="P269" s="20" t="n"/>
      <c r="Q269" s="20" t="n"/>
      <c r="R269" s="20" t="n"/>
      <c r="S269" s="20" t="n"/>
      <c r="T269" s="14">
        <f>IF(A269="","",IF(C269="Client",N(O269),IFERROR(INDEX($T$6:$T$405,MATCH(B269,$A$6:$A$405,0))*IF(P269="",1,P269),"")))</f>
        <v/>
      </c>
      <c r="U269" s="15">
        <f>IF(OR(T269="",T269=0),"",Ouverture_min/T269)</f>
        <v/>
      </c>
      <c r="V269" s="15">
        <f>IF(OR(H269="",C269&lt;&gt;"Processus"),"",H269/MAX(1,N(Q269)))</f>
        <v/>
      </c>
      <c r="W269" s="16">
        <f>IF(AND(C269="Stock",N(T269)&gt;0),N(M269)/T269,"")</f>
        <v/>
      </c>
      <c r="X269" s="17">
        <f>IF(OR(V269="",U269=""),"",V269/(U269*IF(J269="",1,J269)))</f>
        <v/>
      </c>
      <c r="Y269" s="18">
        <f>IF(AND(V269&lt;&gt;"",U269&lt;&gt;""),IF(V269&gt;U269,"GOULOT",""),"")</f>
        <v/>
      </c>
      <c r="Z269" s="18">
        <f>IF(AND(J269&lt;&gt;"",C269="Processus"),IF(J269&lt;Seuil_TRS,"TRS BAS",""),"")</f>
        <v/>
      </c>
      <c r="AA269" s="18">
        <f>IF(AND(C269="Stock",N269&lt;&gt;""),IF(N(M269)&gt;N269,"SURSTOCK",""),"")</f>
        <v/>
      </c>
      <c r="AB269" s="18">
        <f>IF(A269="","",IF(COUNTIF($A$6:$A$405,A269)&gt;1,"ID EN DOUBLE",IF(AND(B269="",C269&lt;&gt;"Client"),"PAS DE SUIVANT",IF(AND(B269&lt;&gt;"",COUNTIF($A$6:$A$405,B269)=0),"SUIVANT INCONNU","OK"))))</f>
        <v/>
      </c>
    </row>
    <row r="270">
      <c r="A270" s="10" t="n"/>
      <c r="B270" s="11" t="n"/>
      <c r="C270" s="11" t="n"/>
      <c r="D270" s="11" t="n"/>
      <c r="E270" s="11" t="n"/>
      <c r="F270" s="11" t="n"/>
      <c r="G270" s="11" t="n"/>
      <c r="H270" s="11" t="n"/>
      <c r="I270" s="11" t="n"/>
      <c r="J270" s="12" t="n"/>
      <c r="K270" s="12" t="n"/>
      <c r="L270" s="11" t="n"/>
      <c r="M270" s="13" t="n"/>
      <c r="N270" s="13" t="n"/>
      <c r="O270" s="13" t="n"/>
      <c r="P270" s="11" t="n"/>
      <c r="Q270" s="11" t="n"/>
      <c r="R270" s="11" t="n"/>
      <c r="S270" s="11" t="n"/>
      <c r="T270" s="14">
        <f>IF(A270="","",IF(C270="Client",N(O270),IFERROR(INDEX($T$6:$T$405,MATCH(B270,$A$6:$A$405,0))*IF(P270="",1,P270),"")))</f>
        <v/>
      </c>
      <c r="U270" s="15">
        <f>IF(OR(T270="",T270=0),"",Ouverture_min/T270)</f>
        <v/>
      </c>
      <c r="V270" s="15">
        <f>IF(OR(H270="",C270&lt;&gt;"Processus"),"",H270/MAX(1,N(Q270)))</f>
        <v/>
      </c>
      <c r="W270" s="16">
        <f>IF(AND(C270="Stock",N(T270)&gt;0),N(M270)/T270,"")</f>
        <v/>
      </c>
      <c r="X270" s="17">
        <f>IF(OR(V270="",U270=""),"",V270/(U270*IF(J270="",1,J270)))</f>
        <v/>
      </c>
      <c r="Y270" s="18">
        <f>IF(AND(V270&lt;&gt;"",U270&lt;&gt;""),IF(V270&gt;U270,"GOULOT",""),"")</f>
        <v/>
      </c>
      <c r="Z270" s="18">
        <f>IF(AND(J270&lt;&gt;"",C270="Processus"),IF(J270&lt;Seuil_TRS,"TRS BAS",""),"")</f>
        <v/>
      </c>
      <c r="AA270" s="18">
        <f>IF(AND(C270="Stock",N270&lt;&gt;""),IF(N(M270)&gt;N270,"SURSTOCK",""),"")</f>
        <v/>
      </c>
      <c r="AB270" s="18">
        <f>IF(A270="","",IF(COUNTIF($A$6:$A$405,A270)&gt;1,"ID EN DOUBLE",IF(AND(B270="",C270&lt;&gt;"Client"),"PAS DE SUIVANT",IF(AND(B270&lt;&gt;"",COUNTIF($A$6:$A$405,B270)=0),"SUIVANT INCONNU","OK"))))</f>
        <v/>
      </c>
    </row>
    <row r="271">
      <c r="A271" s="19" t="n"/>
      <c r="B271" s="20" t="n"/>
      <c r="C271" s="20" t="n"/>
      <c r="D271" s="20" t="n"/>
      <c r="E271" s="20" t="n"/>
      <c r="F271" s="20" t="n"/>
      <c r="G271" s="20" t="n"/>
      <c r="H271" s="20" t="n"/>
      <c r="I271" s="20" t="n"/>
      <c r="J271" s="21" t="n"/>
      <c r="K271" s="21" t="n"/>
      <c r="L271" s="20" t="n"/>
      <c r="M271" s="22" t="n"/>
      <c r="N271" s="22" t="n"/>
      <c r="O271" s="22" t="n"/>
      <c r="P271" s="20" t="n"/>
      <c r="Q271" s="20" t="n"/>
      <c r="R271" s="20" t="n"/>
      <c r="S271" s="20" t="n"/>
      <c r="T271" s="14">
        <f>IF(A271="","",IF(C271="Client",N(O271),IFERROR(INDEX($T$6:$T$405,MATCH(B271,$A$6:$A$405,0))*IF(P271="",1,P271),"")))</f>
        <v/>
      </c>
      <c r="U271" s="15">
        <f>IF(OR(T271="",T271=0),"",Ouverture_min/T271)</f>
        <v/>
      </c>
      <c r="V271" s="15">
        <f>IF(OR(H271="",C271&lt;&gt;"Processus"),"",H271/MAX(1,N(Q271)))</f>
        <v/>
      </c>
      <c r="W271" s="16">
        <f>IF(AND(C271="Stock",N(T271)&gt;0),N(M271)/T271,"")</f>
        <v/>
      </c>
      <c r="X271" s="17">
        <f>IF(OR(V271="",U271=""),"",V271/(U271*IF(J271="",1,J271)))</f>
        <v/>
      </c>
      <c r="Y271" s="18">
        <f>IF(AND(V271&lt;&gt;"",U271&lt;&gt;""),IF(V271&gt;U271,"GOULOT",""),"")</f>
        <v/>
      </c>
      <c r="Z271" s="18">
        <f>IF(AND(J271&lt;&gt;"",C271="Processus"),IF(J271&lt;Seuil_TRS,"TRS BAS",""),"")</f>
        <v/>
      </c>
      <c r="AA271" s="18">
        <f>IF(AND(C271="Stock",N271&lt;&gt;""),IF(N(M271)&gt;N271,"SURSTOCK",""),"")</f>
        <v/>
      </c>
      <c r="AB271" s="18">
        <f>IF(A271="","",IF(COUNTIF($A$6:$A$405,A271)&gt;1,"ID EN DOUBLE",IF(AND(B271="",C271&lt;&gt;"Client"),"PAS DE SUIVANT",IF(AND(B271&lt;&gt;"",COUNTIF($A$6:$A$405,B271)=0),"SUIVANT INCONNU","OK"))))</f>
        <v/>
      </c>
    </row>
    <row r="272">
      <c r="A272" s="10" t="n"/>
      <c r="B272" s="11" t="n"/>
      <c r="C272" s="11" t="n"/>
      <c r="D272" s="11" t="n"/>
      <c r="E272" s="11" t="n"/>
      <c r="F272" s="11" t="n"/>
      <c r="G272" s="11" t="n"/>
      <c r="H272" s="11" t="n"/>
      <c r="I272" s="11" t="n"/>
      <c r="J272" s="12" t="n"/>
      <c r="K272" s="12" t="n"/>
      <c r="L272" s="11" t="n"/>
      <c r="M272" s="13" t="n"/>
      <c r="N272" s="13" t="n"/>
      <c r="O272" s="13" t="n"/>
      <c r="P272" s="11" t="n"/>
      <c r="Q272" s="11" t="n"/>
      <c r="R272" s="11" t="n"/>
      <c r="S272" s="11" t="n"/>
      <c r="T272" s="14">
        <f>IF(A272="","",IF(C272="Client",N(O272),IFERROR(INDEX($T$6:$T$405,MATCH(B272,$A$6:$A$405,0))*IF(P272="",1,P272),"")))</f>
        <v/>
      </c>
      <c r="U272" s="15">
        <f>IF(OR(T272="",T272=0),"",Ouverture_min/T272)</f>
        <v/>
      </c>
      <c r="V272" s="15">
        <f>IF(OR(H272="",C272&lt;&gt;"Processus"),"",H272/MAX(1,N(Q272)))</f>
        <v/>
      </c>
      <c r="W272" s="16">
        <f>IF(AND(C272="Stock",N(T272)&gt;0),N(M272)/T272,"")</f>
        <v/>
      </c>
      <c r="X272" s="17">
        <f>IF(OR(V272="",U272=""),"",V272/(U272*IF(J272="",1,J272)))</f>
        <v/>
      </c>
      <c r="Y272" s="18">
        <f>IF(AND(V272&lt;&gt;"",U272&lt;&gt;""),IF(V272&gt;U272,"GOULOT",""),"")</f>
        <v/>
      </c>
      <c r="Z272" s="18">
        <f>IF(AND(J272&lt;&gt;"",C272="Processus"),IF(J272&lt;Seuil_TRS,"TRS BAS",""),"")</f>
        <v/>
      </c>
      <c r="AA272" s="18">
        <f>IF(AND(C272="Stock",N272&lt;&gt;""),IF(N(M272)&gt;N272,"SURSTOCK",""),"")</f>
        <v/>
      </c>
      <c r="AB272" s="18">
        <f>IF(A272="","",IF(COUNTIF($A$6:$A$405,A272)&gt;1,"ID EN DOUBLE",IF(AND(B272="",C272&lt;&gt;"Client"),"PAS DE SUIVANT",IF(AND(B272&lt;&gt;"",COUNTIF($A$6:$A$405,B272)=0),"SUIVANT INCONNU","OK"))))</f>
        <v/>
      </c>
    </row>
    <row r="273">
      <c r="A273" s="19" t="n"/>
      <c r="B273" s="20" t="n"/>
      <c r="C273" s="20" t="n"/>
      <c r="D273" s="20" t="n"/>
      <c r="E273" s="20" t="n"/>
      <c r="F273" s="20" t="n"/>
      <c r="G273" s="20" t="n"/>
      <c r="H273" s="20" t="n"/>
      <c r="I273" s="20" t="n"/>
      <c r="J273" s="21" t="n"/>
      <c r="K273" s="21" t="n"/>
      <c r="L273" s="20" t="n"/>
      <c r="M273" s="22" t="n"/>
      <c r="N273" s="22" t="n"/>
      <c r="O273" s="22" t="n"/>
      <c r="P273" s="20" t="n"/>
      <c r="Q273" s="20" t="n"/>
      <c r="R273" s="20" t="n"/>
      <c r="S273" s="20" t="n"/>
      <c r="T273" s="14">
        <f>IF(A273="","",IF(C273="Client",N(O273),IFERROR(INDEX($T$6:$T$405,MATCH(B273,$A$6:$A$405,0))*IF(P273="",1,P273),"")))</f>
        <v/>
      </c>
      <c r="U273" s="15">
        <f>IF(OR(T273="",T273=0),"",Ouverture_min/T273)</f>
        <v/>
      </c>
      <c r="V273" s="15">
        <f>IF(OR(H273="",C273&lt;&gt;"Processus"),"",H273/MAX(1,N(Q273)))</f>
        <v/>
      </c>
      <c r="W273" s="16">
        <f>IF(AND(C273="Stock",N(T273)&gt;0),N(M273)/T273,"")</f>
        <v/>
      </c>
      <c r="X273" s="17">
        <f>IF(OR(V273="",U273=""),"",V273/(U273*IF(J273="",1,J273)))</f>
        <v/>
      </c>
      <c r="Y273" s="18">
        <f>IF(AND(V273&lt;&gt;"",U273&lt;&gt;""),IF(V273&gt;U273,"GOULOT",""),"")</f>
        <v/>
      </c>
      <c r="Z273" s="18">
        <f>IF(AND(J273&lt;&gt;"",C273="Processus"),IF(J273&lt;Seuil_TRS,"TRS BAS",""),"")</f>
        <v/>
      </c>
      <c r="AA273" s="18">
        <f>IF(AND(C273="Stock",N273&lt;&gt;""),IF(N(M273)&gt;N273,"SURSTOCK",""),"")</f>
        <v/>
      </c>
      <c r="AB273" s="18">
        <f>IF(A273="","",IF(COUNTIF($A$6:$A$405,A273)&gt;1,"ID EN DOUBLE",IF(AND(B273="",C273&lt;&gt;"Client"),"PAS DE SUIVANT",IF(AND(B273&lt;&gt;"",COUNTIF($A$6:$A$405,B273)=0),"SUIVANT INCONNU","OK"))))</f>
        <v/>
      </c>
    </row>
    <row r="274">
      <c r="A274" s="10" t="n"/>
      <c r="B274" s="11" t="n"/>
      <c r="C274" s="11" t="n"/>
      <c r="D274" s="11" t="n"/>
      <c r="E274" s="11" t="n"/>
      <c r="F274" s="11" t="n"/>
      <c r="G274" s="11" t="n"/>
      <c r="H274" s="11" t="n"/>
      <c r="I274" s="11" t="n"/>
      <c r="J274" s="12" t="n"/>
      <c r="K274" s="12" t="n"/>
      <c r="L274" s="11" t="n"/>
      <c r="M274" s="13" t="n"/>
      <c r="N274" s="13" t="n"/>
      <c r="O274" s="13" t="n"/>
      <c r="P274" s="11" t="n"/>
      <c r="Q274" s="11" t="n"/>
      <c r="R274" s="11" t="n"/>
      <c r="S274" s="11" t="n"/>
      <c r="T274" s="14">
        <f>IF(A274="","",IF(C274="Client",N(O274),IFERROR(INDEX($T$6:$T$405,MATCH(B274,$A$6:$A$405,0))*IF(P274="",1,P274),"")))</f>
        <v/>
      </c>
      <c r="U274" s="15">
        <f>IF(OR(T274="",T274=0),"",Ouverture_min/T274)</f>
        <v/>
      </c>
      <c r="V274" s="15">
        <f>IF(OR(H274="",C274&lt;&gt;"Processus"),"",H274/MAX(1,N(Q274)))</f>
        <v/>
      </c>
      <c r="W274" s="16">
        <f>IF(AND(C274="Stock",N(T274)&gt;0),N(M274)/T274,"")</f>
        <v/>
      </c>
      <c r="X274" s="17">
        <f>IF(OR(V274="",U274=""),"",V274/(U274*IF(J274="",1,J274)))</f>
        <v/>
      </c>
      <c r="Y274" s="18">
        <f>IF(AND(V274&lt;&gt;"",U274&lt;&gt;""),IF(V274&gt;U274,"GOULOT",""),"")</f>
        <v/>
      </c>
      <c r="Z274" s="18">
        <f>IF(AND(J274&lt;&gt;"",C274="Processus"),IF(J274&lt;Seuil_TRS,"TRS BAS",""),"")</f>
        <v/>
      </c>
      <c r="AA274" s="18">
        <f>IF(AND(C274="Stock",N274&lt;&gt;""),IF(N(M274)&gt;N274,"SURSTOCK",""),"")</f>
        <v/>
      </c>
      <c r="AB274" s="18">
        <f>IF(A274="","",IF(COUNTIF($A$6:$A$405,A274)&gt;1,"ID EN DOUBLE",IF(AND(B274="",C274&lt;&gt;"Client"),"PAS DE SUIVANT",IF(AND(B274&lt;&gt;"",COUNTIF($A$6:$A$405,B274)=0),"SUIVANT INCONNU","OK"))))</f>
        <v/>
      </c>
    </row>
    <row r="275">
      <c r="A275" s="19" t="n"/>
      <c r="B275" s="20" t="n"/>
      <c r="C275" s="20" t="n"/>
      <c r="D275" s="20" t="n"/>
      <c r="E275" s="20" t="n"/>
      <c r="F275" s="20" t="n"/>
      <c r="G275" s="20" t="n"/>
      <c r="H275" s="20" t="n"/>
      <c r="I275" s="20" t="n"/>
      <c r="J275" s="21" t="n"/>
      <c r="K275" s="21" t="n"/>
      <c r="L275" s="20" t="n"/>
      <c r="M275" s="22" t="n"/>
      <c r="N275" s="22" t="n"/>
      <c r="O275" s="22" t="n"/>
      <c r="P275" s="20" t="n"/>
      <c r="Q275" s="20" t="n"/>
      <c r="R275" s="20" t="n"/>
      <c r="S275" s="20" t="n"/>
      <c r="T275" s="14">
        <f>IF(A275="","",IF(C275="Client",N(O275),IFERROR(INDEX($T$6:$T$405,MATCH(B275,$A$6:$A$405,0))*IF(P275="",1,P275),"")))</f>
        <v/>
      </c>
      <c r="U275" s="15">
        <f>IF(OR(T275="",T275=0),"",Ouverture_min/T275)</f>
        <v/>
      </c>
      <c r="V275" s="15">
        <f>IF(OR(H275="",C275&lt;&gt;"Processus"),"",H275/MAX(1,N(Q275)))</f>
        <v/>
      </c>
      <c r="W275" s="16">
        <f>IF(AND(C275="Stock",N(T275)&gt;0),N(M275)/T275,"")</f>
        <v/>
      </c>
      <c r="X275" s="17">
        <f>IF(OR(V275="",U275=""),"",V275/(U275*IF(J275="",1,J275)))</f>
        <v/>
      </c>
      <c r="Y275" s="18">
        <f>IF(AND(V275&lt;&gt;"",U275&lt;&gt;""),IF(V275&gt;U275,"GOULOT",""),"")</f>
        <v/>
      </c>
      <c r="Z275" s="18">
        <f>IF(AND(J275&lt;&gt;"",C275="Processus"),IF(J275&lt;Seuil_TRS,"TRS BAS",""),"")</f>
        <v/>
      </c>
      <c r="AA275" s="18">
        <f>IF(AND(C275="Stock",N275&lt;&gt;""),IF(N(M275)&gt;N275,"SURSTOCK",""),"")</f>
        <v/>
      </c>
      <c r="AB275" s="18">
        <f>IF(A275="","",IF(COUNTIF($A$6:$A$405,A275)&gt;1,"ID EN DOUBLE",IF(AND(B275="",C275&lt;&gt;"Client"),"PAS DE SUIVANT",IF(AND(B275&lt;&gt;"",COUNTIF($A$6:$A$405,B275)=0),"SUIVANT INCONNU","OK"))))</f>
        <v/>
      </c>
    </row>
    <row r="276">
      <c r="A276" s="10" t="n"/>
      <c r="B276" s="11" t="n"/>
      <c r="C276" s="11" t="n"/>
      <c r="D276" s="11" t="n"/>
      <c r="E276" s="11" t="n"/>
      <c r="F276" s="11" t="n"/>
      <c r="G276" s="11" t="n"/>
      <c r="H276" s="11" t="n"/>
      <c r="I276" s="11" t="n"/>
      <c r="J276" s="12" t="n"/>
      <c r="K276" s="12" t="n"/>
      <c r="L276" s="11" t="n"/>
      <c r="M276" s="13" t="n"/>
      <c r="N276" s="13" t="n"/>
      <c r="O276" s="13" t="n"/>
      <c r="P276" s="11" t="n"/>
      <c r="Q276" s="11" t="n"/>
      <c r="R276" s="11" t="n"/>
      <c r="S276" s="11" t="n"/>
      <c r="T276" s="14">
        <f>IF(A276="","",IF(C276="Client",N(O276),IFERROR(INDEX($T$6:$T$405,MATCH(B276,$A$6:$A$405,0))*IF(P276="",1,P276),"")))</f>
        <v/>
      </c>
      <c r="U276" s="15">
        <f>IF(OR(T276="",T276=0),"",Ouverture_min/T276)</f>
        <v/>
      </c>
      <c r="V276" s="15">
        <f>IF(OR(H276="",C276&lt;&gt;"Processus"),"",H276/MAX(1,N(Q276)))</f>
        <v/>
      </c>
      <c r="W276" s="16">
        <f>IF(AND(C276="Stock",N(T276)&gt;0),N(M276)/T276,"")</f>
        <v/>
      </c>
      <c r="X276" s="17">
        <f>IF(OR(V276="",U276=""),"",V276/(U276*IF(J276="",1,J276)))</f>
        <v/>
      </c>
      <c r="Y276" s="18">
        <f>IF(AND(V276&lt;&gt;"",U276&lt;&gt;""),IF(V276&gt;U276,"GOULOT",""),"")</f>
        <v/>
      </c>
      <c r="Z276" s="18">
        <f>IF(AND(J276&lt;&gt;"",C276="Processus"),IF(J276&lt;Seuil_TRS,"TRS BAS",""),"")</f>
        <v/>
      </c>
      <c r="AA276" s="18">
        <f>IF(AND(C276="Stock",N276&lt;&gt;""),IF(N(M276)&gt;N276,"SURSTOCK",""),"")</f>
        <v/>
      </c>
      <c r="AB276" s="18">
        <f>IF(A276="","",IF(COUNTIF($A$6:$A$405,A276)&gt;1,"ID EN DOUBLE",IF(AND(B276="",C276&lt;&gt;"Client"),"PAS DE SUIVANT",IF(AND(B276&lt;&gt;"",COUNTIF($A$6:$A$405,B276)=0),"SUIVANT INCONNU","OK"))))</f>
        <v/>
      </c>
    </row>
    <row r="277">
      <c r="A277" s="19" t="n"/>
      <c r="B277" s="20" t="n"/>
      <c r="C277" s="20" t="n"/>
      <c r="D277" s="20" t="n"/>
      <c r="E277" s="20" t="n"/>
      <c r="F277" s="20" t="n"/>
      <c r="G277" s="20" t="n"/>
      <c r="H277" s="20" t="n"/>
      <c r="I277" s="20" t="n"/>
      <c r="J277" s="21" t="n"/>
      <c r="K277" s="21" t="n"/>
      <c r="L277" s="20" t="n"/>
      <c r="M277" s="22" t="n"/>
      <c r="N277" s="22" t="n"/>
      <c r="O277" s="22" t="n"/>
      <c r="P277" s="20" t="n"/>
      <c r="Q277" s="20" t="n"/>
      <c r="R277" s="20" t="n"/>
      <c r="S277" s="20" t="n"/>
      <c r="T277" s="14">
        <f>IF(A277="","",IF(C277="Client",N(O277),IFERROR(INDEX($T$6:$T$405,MATCH(B277,$A$6:$A$405,0))*IF(P277="",1,P277),"")))</f>
        <v/>
      </c>
      <c r="U277" s="15">
        <f>IF(OR(T277="",T277=0),"",Ouverture_min/T277)</f>
        <v/>
      </c>
      <c r="V277" s="15">
        <f>IF(OR(H277="",C277&lt;&gt;"Processus"),"",H277/MAX(1,N(Q277)))</f>
        <v/>
      </c>
      <c r="W277" s="16">
        <f>IF(AND(C277="Stock",N(T277)&gt;0),N(M277)/T277,"")</f>
        <v/>
      </c>
      <c r="X277" s="17">
        <f>IF(OR(V277="",U277=""),"",V277/(U277*IF(J277="",1,J277)))</f>
        <v/>
      </c>
      <c r="Y277" s="18">
        <f>IF(AND(V277&lt;&gt;"",U277&lt;&gt;""),IF(V277&gt;U277,"GOULOT",""),"")</f>
        <v/>
      </c>
      <c r="Z277" s="18">
        <f>IF(AND(J277&lt;&gt;"",C277="Processus"),IF(J277&lt;Seuil_TRS,"TRS BAS",""),"")</f>
        <v/>
      </c>
      <c r="AA277" s="18">
        <f>IF(AND(C277="Stock",N277&lt;&gt;""),IF(N(M277)&gt;N277,"SURSTOCK",""),"")</f>
        <v/>
      </c>
      <c r="AB277" s="18">
        <f>IF(A277="","",IF(COUNTIF($A$6:$A$405,A277)&gt;1,"ID EN DOUBLE",IF(AND(B277="",C277&lt;&gt;"Client"),"PAS DE SUIVANT",IF(AND(B277&lt;&gt;"",COUNTIF($A$6:$A$405,B277)=0),"SUIVANT INCONNU","OK"))))</f>
        <v/>
      </c>
    </row>
    <row r="278">
      <c r="A278" s="10" t="n"/>
      <c r="B278" s="11" t="n"/>
      <c r="C278" s="11" t="n"/>
      <c r="D278" s="11" t="n"/>
      <c r="E278" s="11" t="n"/>
      <c r="F278" s="11" t="n"/>
      <c r="G278" s="11" t="n"/>
      <c r="H278" s="11" t="n"/>
      <c r="I278" s="11" t="n"/>
      <c r="J278" s="12" t="n"/>
      <c r="K278" s="12" t="n"/>
      <c r="L278" s="11" t="n"/>
      <c r="M278" s="13" t="n"/>
      <c r="N278" s="13" t="n"/>
      <c r="O278" s="13" t="n"/>
      <c r="P278" s="11" t="n"/>
      <c r="Q278" s="11" t="n"/>
      <c r="R278" s="11" t="n"/>
      <c r="S278" s="11" t="n"/>
      <c r="T278" s="14">
        <f>IF(A278="","",IF(C278="Client",N(O278),IFERROR(INDEX($T$6:$T$405,MATCH(B278,$A$6:$A$405,0))*IF(P278="",1,P278),"")))</f>
        <v/>
      </c>
      <c r="U278" s="15">
        <f>IF(OR(T278="",T278=0),"",Ouverture_min/T278)</f>
        <v/>
      </c>
      <c r="V278" s="15">
        <f>IF(OR(H278="",C278&lt;&gt;"Processus"),"",H278/MAX(1,N(Q278)))</f>
        <v/>
      </c>
      <c r="W278" s="16">
        <f>IF(AND(C278="Stock",N(T278)&gt;0),N(M278)/T278,"")</f>
        <v/>
      </c>
      <c r="X278" s="17">
        <f>IF(OR(V278="",U278=""),"",V278/(U278*IF(J278="",1,J278)))</f>
        <v/>
      </c>
      <c r="Y278" s="18">
        <f>IF(AND(V278&lt;&gt;"",U278&lt;&gt;""),IF(V278&gt;U278,"GOULOT",""),"")</f>
        <v/>
      </c>
      <c r="Z278" s="18">
        <f>IF(AND(J278&lt;&gt;"",C278="Processus"),IF(J278&lt;Seuil_TRS,"TRS BAS",""),"")</f>
        <v/>
      </c>
      <c r="AA278" s="18">
        <f>IF(AND(C278="Stock",N278&lt;&gt;""),IF(N(M278)&gt;N278,"SURSTOCK",""),"")</f>
        <v/>
      </c>
      <c r="AB278" s="18">
        <f>IF(A278="","",IF(COUNTIF($A$6:$A$405,A278)&gt;1,"ID EN DOUBLE",IF(AND(B278="",C278&lt;&gt;"Client"),"PAS DE SUIVANT",IF(AND(B278&lt;&gt;"",COUNTIF($A$6:$A$405,B278)=0),"SUIVANT INCONNU","OK"))))</f>
        <v/>
      </c>
    </row>
    <row r="279">
      <c r="A279" s="19" t="n"/>
      <c r="B279" s="20" t="n"/>
      <c r="C279" s="20" t="n"/>
      <c r="D279" s="20" t="n"/>
      <c r="E279" s="20" t="n"/>
      <c r="F279" s="20" t="n"/>
      <c r="G279" s="20" t="n"/>
      <c r="H279" s="20" t="n"/>
      <c r="I279" s="20" t="n"/>
      <c r="J279" s="21" t="n"/>
      <c r="K279" s="21" t="n"/>
      <c r="L279" s="20" t="n"/>
      <c r="M279" s="22" t="n"/>
      <c r="N279" s="22" t="n"/>
      <c r="O279" s="22" t="n"/>
      <c r="P279" s="20" t="n"/>
      <c r="Q279" s="20" t="n"/>
      <c r="R279" s="20" t="n"/>
      <c r="S279" s="20" t="n"/>
      <c r="T279" s="14">
        <f>IF(A279="","",IF(C279="Client",N(O279),IFERROR(INDEX($T$6:$T$405,MATCH(B279,$A$6:$A$405,0))*IF(P279="",1,P279),"")))</f>
        <v/>
      </c>
      <c r="U279" s="15">
        <f>IF(OR(T279="",T279=0),"",Ouverture_min/T279)</f>
        <v/>
      </c>
      <c r="V279" s="15">
        <f>IF(OR(H279="",C279&lt;&gt;"Processus"),"",H279/MAX(1,N(Q279)))</f>
        <v/>
      </c>
      <c r="W279" s="16">
        <f>IF(AND(C279="Stock",N(T279)&gt;0),N(M279)/T279,"")</f>
        <v/>
      </c>
      <c r="X279" s="17">
        <f>IF(OR(V279="",U279=""),"",V279/(U279*IF(J279="",1,J279)))</f>
        <v/>
      </c>
      <c r="Y279" s="18">
        <f>IF(AND(V279&lt;&gt;"",U279&lt;&gt;""),IF(V279&gt;U279,"GOULOT",""),"")</f>
        <v/>
      </c>
      <c r="Z279" s="18">
        <f>IF(AND(J279&lt;&gt;"",C279="Processus"),IF(J279&lt;Seuil_TRS,"TRS BAS",""),"")</f>
        <v/>
      </c>
      <c r="AA279" s="18">
        <f>IF(AND(C279="Stock",N279&lt;&gt;""),IF(N(M279)&gt;N279,"SURSTOCK",""),"")</f>
        <v/>
      </c>
      <c r="AB279" s="18">
        <f>IF(A279="","",IF(COUNTIF($A$6:$A$405,A279)&gt;1,"ID EN DOUBLE",IF(AND(B279="",C279&lt;&gt;"Client"),"PAS DE SUIVANT",IF(AND(B279&lt;&gt;"",COUNTIF($A$6:$A$405,B279)=0),"SUIVANT INCONNU","OK"))))</f>
        <v/>
      </c>
    </row>
    <row r="280">
      <c r="A280" s="10" t="n"/>
      <c r="B280" s="11" t="n"/>
      <c r="C280" s="11" t="n"/>
      <c r="D280" s="11" t="n"/>
      <c r="E280" s="11" t="n"/>
      <c r="F280" s="11" t="n"/>
      <c r="G280" s="11" t="n"/>
      <c r="H280" s="11" t="n"/>
      <c r="I280" s="11" t="n"/>
      <c r="J280" s="12" t="n"/>
      <c r="K280" s="12" t="n"/>
      <c r="L280" s="11" t="n"/>
      <c r="M280" s="13" t="n"/>
      <c r="N280" s="13" t="n"/>
      <c r="O280" s="13" t="n"/>
      <c r="P280" s="11" t="n"/>
      <c r="Q280" s="11" t="n"/>
      <c r="R280" s="11" t="n"/>
      <c r="S280" s="11" t="n"/>
      <c r="T280" s="14">
        <f>IF(A280="","",IF(C280="Client",N(O280),IFERROR(INDEX($T$6:$T$405,MATCH(B280,$A$6:$A$405,0))*IF(P280="",1,P280),"")))</f>
        <v/>
      </c>
      <c r="U280" s="15">
        <f>IF(OR(T280="",T280=0),"",Ouverture_min/T280)</f>
        <v/>
      </c>
      <c r="V280" s="15">
        <f>IF(OR(H280="",C280&lt;&gt;"Processus"),"",H280/MAX(1,N(Q280)))</f>
        <v/>
      </c>
      <c r="W280" s="16">
        <f>IF(AND(C280="Stock",N(T280)&gt;0),N(M280)/T280,"")</f>
        <v/>
      </c>
      <c r="X280" s="17">
        <f>IF(OR(V280="",U280=""),"",V280/(U280*IF(J280="",1,J280)))</f>
        <v/>
      </c>
      <c r="Y280" s="18">
        <f>IF(AND(V280&lt;&gt;"",U280&lt;&gt;""),IF(V280&gt;U280,"GOULOT",""),"")</f>
        <v/>
      </c>
      <c r="Z280" s="18">
        <f>IF(AND(J280&lt;&gt;"",C280="Processus"),IF(J280&lt;Seuil_TRS,"TRS BAS",""),"")</f>
        <v/>
      </c>
      <c r="AA280" s="18">
        <f>IF(AND(C280="Stock",N280&lt;&gt;""),IF(N(M280)&gt;N280,"SURSTOCK",""),"")</f>
        <v/>
      </c>
      <c r="AB280" s="18">
        <f>IF(A280="","",IF(COUNTIF($A$6:$A$405,A280)&gt;1,"ID EN DOUBLE",IF(AND(B280="",C280&lt;&gt;"Client"),"PAS DE SUIVANT",IF(AND(B280&lt;&gt;"",COUNTIF($A$6:$A$405,B280)=0),"SUIVANT INCONNU","OK"))))</f>
        <v/>
      </c>
    </row>
    <row r="281">
      <c r="A281" s="19" t="n"/>
      <c r="B281" s="20" t="n"/>
      <c r="C281" s="20" t="n"/>
      <c r="D281" s="20" t="n"/>
      <c r="E281" s="20" t="n"/>
      <c r="F281" s="20" t="n"/>
      <c r="G281" s="20" t="n"/>
      <c r="H281" s="20" t="n"/>
      <c r="I281" s="20" t="n"/>
      <c r="J281" s="21" t="n"/>
      <c r="K281" s="21" t="n"/>
      <c r="L281" s="20" t="n"/>
      <c r="M281" s="22" t="n"/>
      <c r="N281" s="22" t="n"/>
      <c r="O281" s="22" t="n"/>
      <c r="P281" s="20" t="n"/>
      <c r="Q281" s="20" t="n"/>
      <c r="R281" s="20" t="n"/>
      <c r="S281" s="20" t="n"/>
      <c r="T281" s="14">
        <f>IF(A281="","",IF(C281="Client",N(O281),IFERROR(INDEX($T$6:$T$405,MATCH(B281,$A$6:$A$405,0))*IF(P281="",1,P281),"")))</f>
        <v/>
      </c>
      <c r="U281" s="15">
        <f>IF(OR(T281="",T281=0),"",Ouverture_min/T281)</f>
        <v/>
      </c>
      <c r="V281" s="15">
        <f>IF(OR(H281="",C281&lt;&gt;"Processus"),"",H281/MAX(1,N(Q281)))</f>
        <v/>
      </c>
      <c r="W281" s="16">
        <f>IF(AND(C281="Stock",N(T281)&gt;0),N(M281)/T281,"")</f>
        <v/>
      </c>
      <c r="X281" s="17">
        <f>IF(OR(V281="",U281=""),"",V281/(U281*IF(J281="",1,J281)))</f>
        <v/>
      </c>
      <c r="Y281" s="18">
        <f>IF(AND(V281&lt;&gt;"",U281&lt;&gt;""),IF(V281&gt;U281,"GOULOT",""),"")</f>
        <v/>
      </c>
      <c r="Z281" s="18">
        <f>IF(AND(J281&lt;&gt;"",C281="Processus"),IF(J281&lt;Seuil_TRS,"TRS BAS",""),"")</f>
        <v/>
      </c>
      <c r="AA281" s="18">
        <f>IF(AND(C281="Stock",N281&lt;&gt;""),IF(N(M281)&gt;N281,"SURSTOCK",""),"")</f>
        <v/>
      </c>
      <c r="AB281" s="18">
        <f>IF(A281="","",IF(COUNTIF($A$6:$A$405,A281)&gt;1,"ID EN DOUBLE",IF(AND(B281="",C281&lt;&gt;"Client"),"PAS DE SUIVANT",IF(AND(B281&lt;&gt;"",COUNTIF($A$6:$A$405,B281)=0),"SUIVANT INCONNU","OK"))))</f>
        <v/>
      </c>
    </row>
    <row r="282">
      <c r="A282" s="10" t="n"/>
      <c r="B282" s="11" t="n"/>
      <c r="C282" s="11" t="n"/>
      <c r="D282" s="11" t="n"/>
      <c r="E282" s="11" t="n"/>
      <c r="F282" s="11" t="n"/>
      <c r="G282" s="11" t="n"/>
      <c r="H282" s="11" t="n"/>
      <c r="I282" s="11" t="n"/>
      <c r="J282" s="12" t="n"/>
      <c r="K282" s="12" t="n"/>
      <c r="L282" s="11" t="n"/>
      <c r="M282" s="13" t="n"/>
      <c r="N282" s="13" t="n"/>
      <c r="O282" s="13" t="n"/>
      <c r="P282" s="11" t="n"/>
      <c r="Q282" s="11" t="n"/>
      <c r="R282" s="11" t="n"/>
      <c r="S282" s="11" t="n"/>
      <c r="T282" s="14">
        <f>IF(A282="","",IF(C282="Client",N(O282),IFERROR(INDEX($T$6:$T$405,MATCH(B282,$A$6:$A$405,0))*IF(P282="",1,P282),"")))</f>
        <v/>
      </c>
      <c r="U282" s="15">
        <f>IF(OR(T282="",T282=0),"",Ouverture_min/T282)</f>
        <v/>
      </c>
      <c r="V282" s="15">
        <f>IF(OR(H282="",C282&lt;&gt;"Processus"),"",H282/MAX(1,N(Q282)))</f>
        <v/>
      </c>
      <c r="W282" s="16">
        <f>IF(AND(C282="Stock",N(T282)&gt;0),N(M282)/T282,"")</f>
        <v/>
      </c>
      <c r="X282" s="17">
        <f>IF(OR(V282="",U282=""),"",V282/(U282*IF(J282="",1,J282)))</f>
        <v/>
      </c>
      <c r="Y282" s="18">
        <f>IF(AND(V282&lt;&gt;"",U282&lt;&gt;""),IF(V282&gt;U282,"GOULOT",""),"")</f>
        <v/>
      </c>
      <c r="Z282" s="18">
        <f>IF(AND(J282&lt;&gt;"",C282="Processus"),IF(J282&lt;Seuil_TRS,"TRS BAS",""),"")</f>
        <v/>
      </c>
      <c r="AA282" s="18">
        <f>IF(AND(C282="Stock",N282&lt;&gt;""),IF(N(M282)&gt;N282,"SURSTOCK",""),"")</f>
        <v/>
      </c>
      <c r="AB282" s="18">
        <f>IF(A282="","",IF(COUNTIF($A$6:$A$405,A282)&gt;1,"ID EN DOUBLE",IF(AND(B282="",C282&lt;&gt;"Client"),"PAS DE SUIVANT",IF(AND(B282&lt;&gt;"",COUNTIF($A$6:$A$405,B282)=0),"SUIVANT INCONNU","OK"))))</f>
        <v/>
      </c>
    </row>
    <row r="283">
      <c r="A283" s="19" t="n"/>
      <c r="B283" s="20" t="n"/>
      <c r="C283" s="20" t="n"/>
      <c r="D283" s="20" t="n"/>
      <c r="E283" s="20" t="n"/>
      <c r="F283" s="20" t="n"/>
      <c r="G283" s="20" t="n"/>
      <c r="H283" s="20" t="n"/>
      <c r="I283" s="20" t="n"/>
      <c r="J283" s="21" t="n"/>
      <c r="K283" s="21" t="n"/>
      <c r="L283" s="20" t="n"/>
      <c r="M283" s="22" t="n"/>
      <c r="N283" s="22" t="n"/>
      <c r="O283" s="22" t="n"/>
      <c r="P283" s="20" t="n"/>
      <c r="Q283" s="20" t="n"/>
      <c r="R283" s="20" t="n"/>
      <c r="S283" s="20" t="n"/>
      <c r="T283" s="14">
        <f>IF(A283="","",IF(C283="Client",N(O283),IFERROR(INDEX($T$6:$T$405,MATCH(B283,$A$6:$A$405,0))*IF(P283="",1,P283),"")))</f>
        <v/>
      </c>
      <c r="U283" s="15">
        <f>IF(OR(T283="",T283=0),"",Ouverture_min/T283)</f>
        <v/>
      </c>
      <c r="V283" s="15">
        <f>IF(OR(H283="",C283&lt;&gt;"Processus"),"",H283/MAX(1,N(Q283)))</f>
        <v/>
      </c>
      <c r="W283" s="16">
        <f>IF(AND(C283="Stock",N(T283)&gt;0),N(M283)/T283,"")</f>
        <v/>
      </c>
      <c r="X283" s="17">
        <f>IF(OR(V283="",U283=""),"",V283/(U283*IF(J283="",1,J283)))</f>
        <v/>
      </c>
      <c r="Y283" s="18">
        <f>IF(AND(V283&lt;&gt;"",U283&lt;&gt;""),IF(V283&gt;U283,"GOULOT",""),"")</f>
        <v/>
      </c>
      <c r="Z283" s="18">
        <f>IF(AND(J283&lt;&gt;"",C283="Processus"),IF(J283&lt;Seuil_TRS,"TRS BAS",""),"")</f>
        <v/>
      </c>
      <c r="AA283" s="18">
        <f>IF(AND(C283="Stock",N283&lt;&gt;""),IF(N(M283)&gt;N283,"SURSTOCK",""),"")</f>
        <v/>
      </c>
      <c r="AB283" s="18">
        <f>IF(A283="","",IF(COUNTIF($A$6:$A$405,A283)&gt;1,"ID EN DOUBLE",IF(AND(B283="",C283&lt;&gt;"Client"),"PAS DE SUIVANT",IF(AND(B283&lt;&gt;"",COUNTIF($A$6:$A$405,B283)=0),"SUIVANT INCONNU","OK"))))</f>
        <v/>
      </c>
    </row>
    <row r="284">
      <c r="A284" s="10" t="n"/>
      <c r="B284" s="11" t="n"/>
      <c r="C284" s="11" t="n"/>
      <c r="D284" s="11" t="n"/>
      <c r="E284" s="11" t="n"/>
      <c r="F284" s="11" t="n"/>
      <c r="G284" s="11" t="n"/>
      <c r="H284" s="11" t="n"/>
      <c r="I284" s="11" t="n"/>
      <c r="J284" s="12" t="n"/>
      <c r="K284" s="12" t="n"/>
      <c r="L284" s="11" t="n"/>
      <c r="M284" s="13" t="n"/>
      <c r="N284" s="13" t="n"/>
      <c r="O284" s="13" t="n"/>
      <c r="P284" s="11" t="n"/>
      <c r="Q284" s="11" t="n"/>
      <c r="R284" s="11" t="n"/>
      <c r="S284" s="11" t="n"/>
      <c r="T284" s="14">
        <f>IF(A284="","",IF(C284="Client",N(O284),IFERROR(INDEX($T$6:$T$405,MATCH(B284,$A$6:$A$405,0))*IF(P284="",1,P284),"")))</f>
        <v/>
      </c>
      <c r="U284" s="15">
        <f>IF(OR(T284="",T284=0),"",Ouverture_min/T284)</f>
        <v/>
      </c>
      <c r="V284" s="15">
        <f>IF(OR(H284="",C284&lt;&gt;"Processus"),"",H284/MAX(1,N(Q284)))</f>
        <v/>
      </c>
      <c r="W284" s="16">
        <f>IF(AND(C284="Stock",N(T284)&gt;0),N(M284)/T284,"")</f>
        <v/>
      </c>
      <c r="X284" s="17">
        <f>IF(OR(V284="",U284=""),"",V284/(U284*IF(J284="",1,J284)))</f>
        <v/>
      </c>
      <c r="Y284" s="18">
        <f>IF(AND(V284&lt;&gt;"",U284&lt;&gt;""),IF(V284&gt;U284,"GOULOT",""),"")</f>
        <v/>
      </c>
      <c r="Z284" s="18">
        <f>IF(AND(J284&lt;&gt;"",C284="Processus"),IF(J284&lt;Seuil_TRS,"TRS BAS",""),"")</f>
        <v/>
      </c>
      <c r="AA284" s="18">
        <f>IF(AND(C284="Stock",N284&lt;&gt;""),IF(N(M284)&gt;N284,"SURSTOCK",""),"")</f>
        <v/>
      </c>
      <c r="AB284" s="18">
        <f>IF(A284="","",IF(COUNTIF($A$6:$A$405,A284)&gt;1,"ID EN DOUBLE",IF(AND(B284="",C284&lt;&gt;"Client"),"PAS DE SUIVANT",IF(AND(B284&lt;&gt;"",COUNTIF($A$6:$A$405,B284)=0),"SUIVANT INCONNU","OK"))))</f>
        <v/>
      </c>
    </row>
    <row r="285">
      <c r="A285" s="19" t="n"/>
      <c r="B285" s="20" t="n"/>
      <c r="C285" s="20" t="n"/>
      <c r="D285" s="20" t="n"/>
      <c r="E285" s="20" t="n"/>
      <c r="F285" s="20" t="n"/>
      <c r="G285" s="20" t="n"/>
      <c r="H285" s="20" t="n"/>
      <c r="I285" s="20" t="n"/>
      <c r="J285" s="21" t="n"/>
      <c r="K285" s="21" t="n"/>
      <c r="L285" s="20" t="n"/>
      <c r="M285" s="22" t="n"/>
      <c r="N285" s="22" t="n"/>
      <c r="O285" s="22" t="n"/>
      <c r="P285" s="20" t="n"/>
      <c r="Q285" s="20" t="n"/>
      <c r="R285" s="20" t="n"/>
      <c r="S285" s="20" t="n"/>
      <c r="T285" s="14">
        <f>IF(A285="","",IF(C285="Client",N(O285),IFERROR(INDEX($T$6:$T$405,MATCH(B285,$A$6:$A$405,0))*IF(P285="",1,P285),"")))</f>
        <v/>
      </c>
      <c r="U285" s="15">
        <f>IF(OR(T285="",T285=0),"",Ouverture_min/T285)</f>
        <v/>
      </c>
      <c r="V285" s="15">
        <f>IF(OR(H285="",C285&lt;&gt;"Processus"),"",H285/MAX(1,N(Q285)))</f>
        <v/>
      </c>
      <c r="W285" s="16">
        <f>IF(AND(C285="Stock",N(T285)&gt;0),N(M285)/T285,"")</f>
        <v/>
      </c>
      <c r="X285" s="17">
        <f>IF(OR(V285="",U285=""),"",V285/(U285*IF(J285="",1,J285)))</f>
        <v/>
      </c>
      <c r="Y285" s="18">
        <f>IF(AND(V285&lt;&gt;"",U285&lt;&gt;""),IF(V285&gt;U285,"GOULOT",""),"")</f>
        <v/>
      </c>
      <c r="Z285" s="18">
        <f>IF(AND(J285&lt;&gt;"",C285="Processus"),IF(J285&lt;Seuil_TRS,"TRS BAS",""),"")</f>
        <v/>
      </c>
      <c r="AA285" s="18">
        <f>IF(AND(C285="Stock",N285&lt;&gt;""),IF(N(M285)&gt;N285,"SURSTOCK",""),"")</f>
        <v/>
      </c>
      <c r="AB285" s="18">
        <f>IF(A285="","",IF(COUNTIF($A$6:$A$405,A285)&gt;1,"ID EN DOUBLE",IF(AND(B285="",C285&lt;&gt;"Client"),"PAS DE SUIVANT",IF(AND(B285&lt;&gt;"",COUNTIF($A$6:$A$405,B285)=0),"SUIVANT INCONNU","OK"))))</f>
        <v/>
      </c>
    </row>
    <row r="286">
      <c r="A286" s="10" t="n"/>
      <c r="B286" s="11" t="n"/>
      <c r="C286" s="11" t="n"/>
      <c r="D286" s="11" t="n"/>
      <c r="E286" s="11" t="n"/>
      <c r="F286" s="11" t="n"/>
      <c r="G286" s="11" t="n"/>
      <c r="H286" s="11" t="n"/>
      <c r="I286" s="11" t="n"/>
      <c r="J286" s="12" t="n"/>
      <c r="K286" s="12" t="n"/>
      <c r="L286" s="11" t="n"/>
      <c r="M286" s="13" t="n"/>
      <c r="N286" s="13" t="n"/>
      <c r="O286" s="13" t="n"/>
      <c r="P286" s="11" t="n"/>
      <c r="Q286" s="11" t="n"/>
      <c r="R286" s="11" t="n"/>
      <c r="S286" s="11" t="n"/>
      <c r="T286" s="14">
        <f>IF(A286="","",IF(C286="Client",N(O286),IFERROR(INDEX($T$6:$T$405,MATCH(B286,$A$6:$A$405,0))*IF(P286="",1,P286),"")))</f>
        <v/>
      </c>
      <c r="U286" s="15">
        <f>IF(OR(T286="",T286=0),"",Ouverture_min/T286)</f>
        <v/>
      </c>
      <c r="V286" s="15">
        <f>IF(OR(H286="",C286&lt;&gt;"Processus"),"",H286/MAX(1,N(Q286)))</f>
        <v/>
      </c>
      <c r="W286" s="16">
        <f>IF(AND(C286="Stock",N(T286)&gt;0),N(M286)/T286,"")</f>
        <v/>
      </c>
      <c r="X286" s="17">
        <f>IF(OR(V286="",U286=""),"",V286/(U286*IF(J286="",1,J286)))</f>
        <v/>
      </c>
      <c r="Y286" s="18">
        <f>IF(AND(V286&lt;&gt;"",U286&lt;&gt;""),IF(V286&gt;U286,"GOULOT",""),"")</f>
        <v/>
      </c>
      <c r="Z286" s="18">
        <f>IF(AND(J286&lt;&gt;"",C286="Processus"),IF(J286&lt;Seuil_TRS,"TRS BAS",""),"")</f>
        <v/>
      </c>
      <c r="AA286" s="18">
        <f>IF(AND(C286="Stock",N286&lt;&gt;""),IF(N(M286)&gt;N286,"SURSTOCK",""),"")</f>
        <v/>
      </c>
      <c r="AB286" s="18">
        <f>IF(A286="","",IF(COUNTIF($A$6:$A$405,A286)&gt;1,"ID EN DOUBLE",IF(AND(B286="",C286&lt;&gt;"Client"),"PAS DE SUIVANT",IF(AND(B286&lt;&gt;"",COUNTIF($A$6:$A$405,B286)=0),"SUIVANT INCONNU","OK"))))</f>
        <v/>
      </c>
    </row>
    <row r="287">
      <c r="A287" s="19" t="n"/>
      <c r="B287" s="20" t="n"/>
      <c r="C287" s="20" t="n"/>
      <c r="D287" s="20" t="n"/>
      <c r="E287" s="20" t="n"/>
      <c r="F287" s="20" t="n"/>
      <c r="G287" s="20" t="n"/>
      <c r="H287" s="20" t="n"/>
      <c r="I287" s="20" t="n"/>
      <c r="J287" s="21" t="n"/>
      <c r="K287" s="21" t="n"/>
      <c r="L287" s="20" t="n"/>
      <c r="M287" s="22" t="n"/>
      <c r="N287" s="22" t="n"/>
      <c r="O287" s="22" t="n"/>
      <c r="P287" s="20" t="n"/>
      <c r="Q287" s="20" t="n"/>
      <c r="R287" s="20" t="n"/>
      <c r="S287" s="20" t="n"/>
      <c r="T287" s="14">
        <f>IF(A287="","",IF(C287="Client",N(O287),IFERROR(INDEX($T$6:$T$405,MATCH(B287,$A$6:$A$405,0))*IF(P287="",1,P287),"")))</f>
        <v/>
      </c>
      <c r="U287" s="15">
        <f>IF(OR(T287="",T287=0),"",Ouverture_min/T287)</f>
        <v/>
      </c>
      <c r="V287" s="15">
        <f>IF(OR(H287="",C287&lt;&gt;"Processus"),"",H287/MAX(1,N(Q287)))</f>
        <v/>
      </c>
      <c r="W287" s="16">
        <f>IF(AND(C287="Stock",N(T287)&gt;0),N(M287)/T287,"")</f>
        <v/>
      </c>
      <c r="X287" s="17">
        <f>IF(OR(V287="",U287=""),"",V287/(U287*IF(J287="",1,J287)))</f>
        <v/>
      </c>
      <c r="Y287" s="18">
        <f>IF(AND(V287&lt;&gt;"",U287&lt;&gt;""),IF(V287&gt;U287,"GOULOT",""),"")</f>
        <v/>
      </c>
      <c r="Z287" s="18">
        <f>IF(AND(J287&lt;&gt;"",C287="Processus"),IF(J287&lt;Seuil_TRS,"TRS BAS",""),"")</f>
        <v/>
      </c>
      <c r="AA287" s="18">
        <f>IF(AND(C287="Stock",N287&lt;&gt;""),IF(N(M287)&gt;N287,"SURSTOCK",""),"")</f>
        <v/>
      </c>
      <c r="AB287" s="18">
        <f>IF(A287="","",IF(COUNTIF($A$6:$A$405,A287)&gt;1,"ID EN DOUBLE",IF(AND(B287="",C287&lt;&gt;"Client"),"PAS DE SUIVANT",IF(AND(B287&lt;&gt;"",COUNTIF($A$6:$A$405,B287)=0),"SUIVANT INCONNU","OK"))))</f>
        <v/>
      </c>
    </row>
    <row r="288">
      <c r="A288" s="10" t="n"/>
      <c r="B288" s="11" t="n"/>
      <c r="C288" s="11" t="n"/>
      <c r="D288" s="11" t="n"/>
      <c r="E288" s="11" t="n"/>
      <c r="F288" s="11" t="n"/>
      <c r="G288" s="11" t="n"/>
      <c r="H288" s="11" t="n"/>
      <c r="I288" s="11" t="n"/>
      <c r="J288" s="12" t="n"/>
      <c r="K288" s="12" t="n"/>
      <c r="L288" s="11" t="n"/>
      <c r="M288" s="13" t="n"/>
      <c r="N288" s="13" t="n"/>
      <c r="O288" s="13" t="n"/>
      <c r="P288" s="11" t="n"/>
      <c r="Q288" s="11" t="n"/>
      <c r="R288" s="11" t="n"/>
      <c r="S288" s="11" t="n"/>
      <c r="T288" s="14">
        <f>IF(A288="","",IF(C288="Client",N(O288),IFERROR(INDEX($T$6:$T$405,MATCH(B288,$A$6:$A$405,0))*IF(P288="",1,P288),"")))</f>
        <v/>
      </c>
      <c r="U288" s="15">
        <f>IF(OR(T288="",T288=0),"",Ouverture_min/T288)</f>
        <v/>
      </c>
      <c r="V288" s="15">
        <f>IF(OR(H288="",C288&lt;&gt;"Processus"),"",H288/MAX(1,N(Q288)))</f>
        <v/>
      </c>
      <c r="W288" s="16">
        <f>IF(AND(C288="Stock",N(T288)&gt;0),N(M288)/T288,"")</f>
        <v/>
      </c>
      <c r="X288" s="17">
        <f>IF(OR(V288="",U288=""),"",V288/(U288*IF(J288="",1,J288)))</f>
        <v/>
      </c>
      <c r="Y288" s="18">
        <f>IF(AND(V288&lt;&gt;"",U288&lt;&gt;""),IF(V288&gt;U288,"GOULOT",""),"")</f>
        <v/>
      </c>
      <c r="Z288" s="18">
        <f>IF(AND(J288&lt;&gt;"",C288="Processus"),IF(J288&lt;Seuil_TRS,"TRS BAS",""),"")</f>
        <v/>
      </c>
      <c r="AA288" s="18">
        <f>IF(AND(C288="Stock",N288&lt;&gt;""),IF(N(M288)&gt;N288,"SURSTOCK",""),"")</f>
        <v/>
      </c>
      <c r="AB288" s="18">
        <f>IF(A288="","",IF(COUNTIF($A$6:$A$405,A288)&gt;1,"ID EN DOUBLE",IF(AND(B288="",C288&lt;&gt;"Client"),"PAS DE SUIVANT",IF(AND(B288&lt;&gt;"",COUNTIF($A$6:$A$405,B288)=0),"SUIVANT INCONNU","OK"))))</f>
        <v/>
      </c>
    </row>
    <row r="289">
      <c r="A289" s="19" t="n"/>
      <c r="B289" s="20" t="n"/>
      <c r="C289" s="20" t="n"/>
      <c r="D289" s="20" t="n"/>
      <c r="E289" s="20" t="n"/>
      <c r="F289" s="20" t="n"/>
      <c r="G289" s="20" t="n"/>
      <c r="H289" s="20" t="n"/>
      <c r="I289" s="20" t="n"/>
      <c r="J289" s="21" t="n"/>
      <c r="K289" s="21" t="n"/>
      <c r="L289" s="20" t="n"/>
      <c r="M289" s="22" t="n"/>
      <c r="N289" s="22" t="n"/>
      <c r="O289" s="22" t="n"/>
      <c r="P289" s="20" t="n"/>
      <c r="Q289" s="20" t="n"/>
      <c r="R289" s="20" t="n"/>
      <c r="S289" s="20" t="n"/>
      <c r="T289" s="14">
        <f>IF(A289="","",IF(C289="Client",N(O289),IFERROR(INDEX($T$6:$T$405,MATCH(B289,$A$6:$A$405,0))*IF(P289="",1,P289),"")))</f>
        <v/>
      </c>
      <c r="U289" s="15">
        <f>IF(OR(T289="",T289=0),"",Ouverture_min/T289)</f>
        <v/>
      </c>
      <c r="V289" s="15">
        <f>IF(OR(H289="",C289&lt;&gt;"Processus"),"",H289/MAX(1,N(Q289)))</f>
        <v/>
      </c>
      <c r="W289" s="16">
        <f>IF(AND(C289="Stock",N(T289)&gt;0),N(M289)/T289,"")</f>
        <v/>
      </c>
      <c r="X289" s="17">
        <f>IF(OR(V289="",U289=""),"",V289/(U289*IF(J289="",1,J289)))</f>
        <v/>
      </c>
      <c r="Y289" s="18">
        <f>IF(AND(V289&lt;&gt;"",U289&lt;&gt;""),IF(V289&gt;U289,"GOULOT",""),"")</f>
        <v/>
      </c>
      <c r="Z289" s="18">
        <f>IF(AND(J289&lt;&gt;"",C289="Processus"),IF(J289&lt;Seuil_TRS,"TRS BAS",""),"")</f>
        <v/>
      </c>
      <c r="AA289" s="18">
        <f>IF(AND(C289="Stock",N289&lt;&gt;""),IF(N(M289)&gt;N289,"SURSTOCK",""),"")</f>
        <v/>
      </c>
      <c r="AB289" s="18">
        <f>IF(A289="","",IF(COUNTIF($A$6:$A$405,A289)&gt;1,"ID EN DOUBLE",IF(AND(B289="",C289&lt;&gt;"Client"),"PAS DE SUIVANT",IF(AND(B289&lt;&gt;"",COUNTIF($A$6:$A$405,B289)=0),"SUIVANT INCONNU","OK"))))</f>
        <v/>
      </c>
    </row>
    <row r="290">
      <c r="A290" s="10" t="n"/>
      <c r="B290" s="11" t="n"/>
      <c r="C290" s="11" t="n"/>
      <c r="D290" s="11" t="n"/>
      <c r="E290" s="11" t="n"/>
      <c r="F290" s="11" t="n"/>
      <c r="G290" s="11" t="n"/>
      <c r="H290" s="11" t="n"/>
      <c r="I290" s="11" t="n"/>
      <c r="J290" s="12" t="n"/>
      <c r="K290" s="12" t="n"/>
      <c r="L290" s="11" t="n"/>
      <c r="M290" s="13" t="n"/>
      <c r="N290" s="13" t="n"/>
      <c r="O290" s="13" t="n"/>
      <c r="P290" s="11" t="n"/>
      <c r="Q290" s="11" t="n"/>
      <c r="R290" s="11" t="n"/>
      <c r="S290" s="11" t="n"/>
      <c r="T290" s="14">
        <f>IF(A290="","",IF(C290="Client",N(O290),IFERROR(INDEX($T$6:$T$405,MATCH(B290,$A$6:$A$405,0))*IF(P290="",1,P290),"")))</f>
        <v/>
      </c>
      <c r="U290" s="15">
        <f>IF(OR(T290="",T290=0),"",Ouverture_min/T290)</f>
        <v/>
      </c>
      <c r="V290" s="15">
        <f>IF(OR(H290="",C290&lt;&gt;"Processus"),"",H290/MAX(1,N(Q290)))</f>
        <v/>
      </c>
      <c r="W290" s="16">
        <f>IF(AND(C290="Stock",N(T290)&gt;0),N(M290)/T290,"")</f>
        <v/>
      </c>
      <c r="X290" s="17">
        <f>IF(OR(V290="",U290=""),"",V290/(U290*IF(J290="",1,J290)))</f>
        <v/>
      </c>
      <c r="Y290" s="18">
        <f>IF(AND(V290&lt;&gt;"",U290&lt;&gt;""),IF(V290&gt;U290,"GOULOT",""),"")</f>
        <v/>
      </c>
      <c r="Z290" s="18">
        <f>IF(AND(J290&lt;&gt;"",C290="Processus"),IF(J290&lt;Seuil_TRS,"TRS BAS",""),"")</f>
        <v/>
      </c>
      <c r="AA290" s="18">
        <f>IF(AND(C290="Stock",N290&lt;&gt;""),IF(N(M290)&gt;N290,"SURSTOCK",""),"")</f>
        <v/>
      </c>
      <c r="AB290" s="18">
        <f>IF(A290="","",IF(COUNTIF($A$6:$A$405,A290)&gt;1,"ID EN DOUBLE",IF(AND(B290="",C290&lt;&gt;"Client"),"PAS DE SUIVANT",IF(AND(B290&lt;&gt;"",COUNTIF($A$6:$A$405,B290)=0),"SUIVANT INCONNU","OK"))))</f>
        <v/>
      </c>
    </row>
    <row r="291">
      <c r="A291" s="19" t="n"/>
      <c r="B291" s="20" t="n"/>
      <c r="C291" s="20" t="n"/>
      <c r="D291" s="20" t="n"/>
      <c r="E291" s="20" t="n"/>
      <c r="F291" s="20" t="n"/>
      <c r="G291" s="20" t="n"/>
      <c r="H291" s="20" t="n"/>
      <c r="I291" s="20" t="n"/>
      <c r="J291" s="21" t="n"/>
      <c r="K291" s="21" t="n"/>
      <c r="L291" s="20" t="n"/>
      <c r="M291" s="22" t="n"/>
      <c r="N291" s="22" t="n"/>
      <c r="O291" s="22" t="n"/>
      <c r="P291" s="20" t="n"/>
      <c r="Q291" s="20" t="n"/>
      <c r="R291" s="20" t="n"/>
      <c r="S291" s="20" t="n"/>
      <c r="T291" s="14">
        <f>IF(A291="","",IF(C291="Client",N(O291),IFERROR(INDEX($T$6:$T$405,MATCH(B291,$A$6:$A$405,0))*IF(P291="",1,P291),"")))</f>
        <v/>
      </c>
      <c r="U291" s="15">
        <f>IF(OR(T291="",T291=0),"",Ouverture_min/T291)</f>
        <v/>
      </c>
      <c r="V291" s="15">
        <f>IF(OR(H291="",C291&lt;&gt;"Processus"),"",H291/MAX(1,N(Q291)))</f>
        <v/>
      </c>
      <c r="W291" s="16">
        <f>IF(AND(C291="Stock",N(T291)&gt;0),N(M291)/T291,"")</f>
        <v/>
      </c>
      <c r="X291" s="17">
        <f>IF(OR(V291="",U291=""),"",V291/(U291*IF(J291="",1,J291)))</f>
        <v/>
      </c>
      <c r="Y291" s="18">
        <f>IF(AND(V291&lt;&gt;"",U291&lt;&gt;""),IF(V291&gt;U291,"GOULOT",""),"")</f>
        <v/>
      </c>
      <c r="Z291" s="18">
        <f>IF(AND(J291&lt;&gt;"",C291="Processus"),IF(J291&lt;Seuil_TRS,"TRS BAS",""),"")</f>
        <v/>
      </c>
      <c r="AA291" s="18">
        <f>IF(AND(C291="Stock",N291&lt;&gt;""),IF(N(M291)&gt;N291,"SURSTOCK",""),"")</f>
        <v/>
      </c>
      <c r="AB291" s="18">
        <f>IF(A291="","",IF(COUNTIF($A$6:$A$405,A291)&gt;1,"ID EN DOUBLE",IF(AND(B291="",C291&lt;&gt;"Client"),"PAS DE SUIVANT",IF(AND(B291&lt;&gt;"",COUNTIF($A$6:$A$405,B291)=0),"SUIVANT INCONNU","OK"))))</f>
        <v/>
      </c>
    </row>
    <row r="292">
      <c r="A292" s="10" t="n"/>
      <c r="B292" s="11" t="n"/>
      <c r="C292" s="11" t="n"/>
      <c r="D292" s="11" t="n"/>
      <c r="E292" s="11" t="n"/>
      <c r="F292" s="11" t="n"/>
      <c r="G292" s="11" t="n"/>
      <c r="H292" s="11" t="n"/>
      <c r="I292" s="11" t="n"/>
      <c r="J292" s="12" t="n"/>
      <c r="K292" s="12" t="n"/>
      <c r="L292" s="11" t="n"/>
      <c r="M292" s="13" t="n"/>
      <c r="N292" s="13" t="n"/>
      <c r="O292" s="13" t="n"/>
      <c r="P292" s="11" t="n"/>
      <c r="Q292" s="11" t="n"/>
      <c r="R292" s="11" t="n"/>
      <c r="S292" s="11" t="n"/>
      <c r="T292" s="14">
        <f>IF(A292="","",IF(C292="Client",N(O292),IFERROR(INDEX($T$6:$T$405,MATCH(B292,$A$6:$A$405,0))*IF(P292="",1,P292),"")))</f>
        <v/>
      </c>
      <c r="U292" s="15">
        <f>IF(OR(T292="",T292=0),"",Ouverture_min/T292)</f>
        <v/>
      </c>
      <c r="V292" s="15">
        <f>IF(OR(H292="",C292&lt;&gt;"Processus"),"",H292/MAX(1,N(Q292)))</f>
        <v/>
      </c>
      <c r="W292" s="16">
        <f>IF(AND(C292="Stock",N(T292)&gt;0),N(M292)/T292,"")</f>
        <v/>
      </c>
      <c r="X292" s="17">
        <f>IF(OR(V292="",U292=""),"",V292/(U292*IF(J292="",1,J292)))</f>
        <v/>
      </c>
      <c r="Y292" s="18">
        <f>IF(AND(V292&lt;&gt;"",U292&lt;&gt;""),IF(V292&gt;U292,"GOULOT",""),"")</f>
        <v/>
      </c>
      <c r="Z292" s="18">
        <f>IF(AND(J292&lt;&gt;"",C292="Processus"),IF(J292&lt;Seuil_TRS,"TRS BAS",""),"")</f>
        <v/>
      </c>
      <c r="AA292" s="18">
        <f>IF(AND(C292="Stock",N292&lt;&gt;""),IF(N(M292)&gt;N292,"SURSTOCK",""),"")</f>
        <v/>
      </c>
      <c r="AB292" s="18">
        <f>IF(A292="","",IF(COUNTIF($A$6:$A$405,A292)&gt;1,"ID EN DOUBLE",IF(AND(B292="",C292&lt;&gt;"Client"),"PAS DE SUIVANT",IF(AND(B292&lt;&gt;"",COUNTIF($A$6:$A$405,B292)=0),"SUIVANT INCONNU","OK"))))</f>
        <v/>
      </c>
    </row>
    <row r="293">
      <c r="A293" s="19" t="n"/>
      <c r="B293" s="20" t="n"/>
      <c r="C293" s="20" t="n"/>
      <c r="D293" s="20" t="n"/>
      <c r="E293" s="20" t="n"/>
      <c r="F293" s="20" t="n"/>
      <c r="G293" s="20" t="n"/>
      <c r="H293" s="20" t="n"/>
      <c r="I293" s="20" t="n"/>
      <c r="J293" s="21" t="n"/>
      <c r="K293" s="21" t="n"/>
      <c r="L293" s="20" t="n"/>
      <c r="M293" s="22" t="n"/>
      <c r="N293" s="22" t="n"/>
      <c r="O293" s="22" t="n"/>
      <c r="P293" s="20" t="n"/>
      <c r="Q293" s="20" t="n"/>
      <c r="R293" s="20" t="n"/>
      <c r="S293" s="20" t="n"/>
      <c r="T293" s="14">
        <f>IF(A293="","",IF(C293="Client",N(O293),IFERROR(INDEX($T$6:$T$405,MATCH(B293,$A$6:$A$405,0))*IF(P293="",1,P293),"")))</f>
        <v/>
      </c>
      <c r="U293" s="15">
        <f>IF(OR(T293="",T293=0),"",Ouverture_min/T293)</f>
        <v/>
      </c>
      <c r="V293" s="15">
        <f>IF(OR(H293="",C293&lt;&gt;"Processus"),"",H293/MAX(1,N(Q293)))</f>
        <v/>
      </c>
      <c r="W293" s="16">
        <f>IF(AND(C293="Stock",N(T293)&gt;0),N(M293)/T293,"")</f>
        <v/>
      </c>
      <c r="X293" s="17">
        <f>IF(OR(V293="",U293=""),"",V293/(U293*IF(J293="",1,J293)))</f>
        <v/>
      </c>
      <c r="Y293" s="18">
        <f>IF(AND(V293&lt;&gt;"",U293&lt;&gt;""),IF(V293&gt;U293,"GOULOT",""),"")</f>
        <v/>
      </c>
      <c r="Z293" s="18">
        <f>IF(AND(J293&lt;&gt;"",C293="Processus"),IF(J293&lt;Seuil_TRS,"TRS BAS",""),"")</f>
        <v/>
      </c>
      <c r="AA293" s="18">
        <f>IF(AND(C293="Stock",N293&lt;&gt;""),IF(N(M293)&gt;N293,"SURSTOCK",""),"")</f>
        <v/>
      </c>
      <c r="AB293" s="18">
        <f>IF(A293="","",IF(COUNTIF($A$6:$A$405,A293)&gt;1,"ID EN DOUBLE",IF(AND(B293="",C293&lt;&gt;"Client"),"PAS DE SUIVANT",IF(AND(B293&lt;&gt;"",COUNTIF($A$6:$A$405,B293)=0),"SUIVANT INCONNU","OK"))))</f>
        <v/>
      </c>
    </row>
    <row r="294">
      <c r="A294" s="10" t="n"/>
      <c r="B294" s="11" t="n"/>
      <c r="C294" s="11" t="n"/>
      <c r="D294" s="11" t="n"/>
      <c r="E294" s="11" t="n"/>
      <c r="F294" s="11" t="n"/>
      <c r="G294" s="11" t="n"/>
      <c r="H294" s="11" t="n"/>
      <c r="I294" s="11" t="n"/>
      <c r="J294" s="12" t="n"/>
      <c r="K294" s="12" t="n"/>
      <c r="L294" s="11" t="n"/>
      <c r="M294" s="13" t="n"/>
      <c r="N294" s="13" t="n"/>
      <c r="O294" s="13" t="n"/>
      <c r="P294" s="11" t="n"/>
      <c r="Q294" s="11" t="n"/>
      <c r="R294" s="11" t="n"/>
      <c r="S294" s="11" t="n"/>
      <c r="T294" s="14">
        <f>IF(A294="","",IF(C294="Client",N(O294),IFERROR(INDEX($T$6:$T$405,MATCH(B294,$A$6:$A$405,0))*IF(P294="",1,P294),"")))</f>
        <v/>
      </c>
      <c r="U294" s="15">
        <f>IF(OR(T294="",T294=0),"",Ouverture_min/T294)</f>
        <v/>
      </c>
      <c r="V294" s="15">
        <f>IF(OR(H294="",C294&lt;&gt;"Processus"),"",H294/MAX(1,N(Q294)))</f>
        <v/>
      </c>
      <c r="W294" s="16">
        <f>IF(AND(C294="Stock",N(T294)&gt;0),N(M294)/T294,"")</f>
        <v/>
      </c>
      <c r="X294" s="17">
        <f>IF(OR(V294="",U294=""),"",V294/(U294*IF(J294="",1,J294)))</f>
        <v/>
      </c>
      <c r="Y294" s="18">
        <f>IF(AND(V294&lt;&gt;"",U294&lt;&gt;""),IF(V294&gt;U294,"GOULOT",""),"")</f>
        <v/>
      </c>
      <c r="Z294" s="18">
        <f>IF(AND(J294&lt;&gt;"",C294="Processus"),IF(J294&lt;Seuil_TRS,"TRS BAS",""),"")</f>
        <v/>
      </c>
      <c r="AA294" s="18">
        <f>IF(AND(C294="Stock",N294&lt;&gt;""),IF(N(M294)&gt;N294,"SURSTOCK",""),"")</f>
        <v/>
      </c>
      <c r="AB294" s="18">
        <f>IF(A294="","",IF(COUNTIF($A$6:$A$405,A294)&gt;1,"ID EN DOUBLE",IF(AND(B294="",C294&lt;&gt;"Client"),"PAS DE SUIVANT",IF(AND(B294&lt;&gt;"",COUNTIF($A$6:$A$405,B294)=0),"SUIVANT INCONNU","OK"))))</f>
        <v/>
      </c>
    </row>
    <row r="295">
      <c r="A295" s="19" t="n"/>
      <c r="B295" s="20" t="n"/>
      <c r="C295" s="20" t="n"/>
      <c r="D295" s="20" t="n"/>
      <c r="E295" s="20" t="n"/>
      <c r="F295" s="20" t="n"/>
      <c r="G295" s="20" t="n"/>
      <c r="H295" s="20" t="n"/>
      <c r="I295" s="20" t="n"/>
      <c r="J295" s="21" t="n"/>
      <c r="K295" s="21" t="n"/>
      <c r="L295" s="20" t="n"/>
      <c r="M295" s="22" t="n"/>
      <c r="N295" s="22" t="n"/>
      <c r="O295" s="22" t="n"/>
      <c r="P295" s="20" t="n"/>
      <c r="Q295" s="20" t="n"/>
      <c r="R295" s="20" t="n"/>
      <c r="S295" s="20" t="n"/>
      <c r="T295" s="14">
        <f>IF(A295="","",IF(C295="Client",N(O295),IFERROR(INDEX($T$6:$T$405,MATCH(B295,$A$6:$A$405,0))*IF(P295="",1,P295),"")))</f>
        <v/>
      </c>
      <c r="U295" s="15">
        <f>IF(OR(T295="",T295=0),"",Ouverture_min/T295)</f>
        <v/>
      </c>
      <c r="V295" s="15">
        <f>IF(OR(H295="",C295&lt;&gt;"Processus"),"",H295/MAX(1,N(Q295)))</f>
        <v/>
      </c>
      <c r="W295" s="16">
        <f>IF(AND(C295="Stock",N(T295)&gt;0),N(M295)/T295,"")</f>
        <v/>
      </c>
      <c r="X295" s="17">
        <f>IF(OR(V295="",U295=""),"",V295/(U295*IF(J295="",1,J295)))</f>
        <v/>
      </c>
      <c r="Y295" s="18">
        <f>IF(AND(V295&lt;&gt;"",U295&lt;&gt;""),IF(V295&gt;U295,"GOULOT",""),"")</f>
        <v/>
      </c>
      <c r="Z295" s="18">
        <f>IF(AND(J295&lt;&gt;"",C295="Processus"),IF(J295&lt;Seuil_TRS,"TRS BAS",""),"")</f>
        <v/>
      </c>
      <c r="AA295" s="18">
        <f>IF(AND(C295="Stock",N295&lt;&gt;""),IF(N(M295)&gt;N295,"SURSTOCK",""),"")</f>
        <v/>
      </c>
      <c r="AB295" s="18">
        <f>IF(A295="","",IF(COUNTIF($A$6:$A$405,A295)&gt;1,"ID EN DOUBLE",IF(AND(B295="",C295&lt;&gt;"Client"),"PAS DE SUIVANT",IF(AND(B295&lt;&gt;"",COUNTIF($A$6:$A$405,B295)=0),"SUIVANT INCONNU","OK"))))</f>
        <v/>
      </c>
    </row>
    <row r="296">
      <c r="A296" s="10" t="n"/>
      <c r="B296" s="11" t="n"/>
      <c r="C296" s="11" t="n"/>
      <c r="D296" s="11" t="n"/>
      <c r="E296" s="11" t="n"/>
      <c r="F296" s="11" t="n"/>
      <c r="G296" s="11" t="n"/>
      <c r="H296" s="11" t="n"/>
      <c r="I296" s="11" t="n"/>
      <c r="J296" s="12" t="n"/>
      <c r="K296" s="12" t="n"/>
      <c r="L296" s="11" t="n"/>
      <c r="M296" s="13" t="n"/>
      <c r="N296" s="13" t="n"/>
      <c r="O296" s="13" t="n"/>
      <c r="P296" s="11" t="n"/>
      <c r="Q296" s="11" t="n"/>
      <c r="R296" s="11" t="n"/>
      <c r="S296" s="11" t="n"/>
      <c r="T296" s="14">
        <f>IF(A296="","",IF(C296="Client",N(O296),IFERROR(INDEX($T$6:$T$405,MATCH(B296,$A$6:$A$405,0))*IF(P296="",1,P296),"")))</f>
        <v/>
      </c>
      <c r="U296" s="15">
        <f>IF(OR(T296="",T296=0),"",Ouverture_min/T296)</f>
        <v/>
      </c>
      <c r="V296" s="15">
        <f>IF(OR(H296="",C296&lt;&gt;"Processus"),"",H296/MAX(1,N(Q296)))</f>
        <v/>
      </c>
      <c r="W296" s="16">
        <f>IF(AND(C296="Stock",N(T296)&gt;0),N(M296)/T296,"")</f>
        <v/>
      </c>
      <c r="X296" s="17">
        <f>IF(OR(V296="",U296=""),"",V296/(U296*IF(J296="",1,J296)))</f>
        <v/>
      </c>
      <c r="Y296" s="18">
        <f>IF(AND(V296&lt;&gt;"",U296&lt;&gt;""),IF(V296&gt;U296,"GOULOT",""),"")</f>
        <v/>
      </c>
      <c r="Z296" s="18">
        <f>IF(AND(J296&lt;&gt;"",C296="Processus"),IF(J296&lt;Seuil_TRS,"TRS BAS",""),"")</f>
        <v/>
      </c>
      <c r="AA296" s="18">
        <f>IF(AND(C296="Stock",N296&lt;&gt;""),IF(N(M296)&gt;N296,"SURSTOCK",""),"")</f>
        <v/>
      </c>
      <c r="AB296" s="18">
        <f>IF(A296="","",IF(COUNTIF($A$6:$A$405,A296)&gt;1,"ID EN DOUBLE",IF(AND(B296="",C296&lt;&gt;"Client"),"PAS DE SUIVANT",IF(AND(B296&lt;&gt;"",COUNTIF($A$6:$A$405,B296)=0),"SUIVANT INCONNU","OK"))))</f>
        <v/>
      </c>
    </row>
    <row r="297">
      <c r="A297" s="19" t="n"/>
      <c r="B297" s="20" t="n"/>
      <c r="C297" s="20" t="n"/>
      <c r="D297" s="20" t="n"/>
      <c r="E297" s="20" t="n"/>
      <c r="F297" s="20" t="n"/>
      <c r="G297" s="20" t="n"/>
      <c r="H297" s="20" t="n"/>
      <c r="I297" s="20" t="n"/>
      <c r="J297" s="21" t="n"/>
      <c r="K297" s="21" t="n"/>
      <c r="L297" s="20" t="n"/>
      <c r="M297" s="22" t="n"/>
      <c r="N297" s="22" t="n"/>
      <c r="O297" s="22" t="n"/>
      <c r="P297" s="20" t="n"/>
      <c r="Q297" s="20" t="n"/>
      <c r="R297" s="20" t="n"/>
      <c r="S297" s="20" t="n"/>
      <c r="T297" s="14">
        <f>IF(A297="","",IF(C297="Client",N(O297),IFERROR(INDEX($T$6:$T$405,MATCH(B297,$A$6:$A$405,0))*IF(P297="",1,P297),"")))</f>
        <v/>
      </c>
      <c r="U297" s="15">
        <f>IF(OR(T297="",T297=0),"",Ouverture_min/T297)</f>
        <v/>
      </c>
      <c r="V297" s="15">
        <f>IF(OR(H297="",C297&lt;&gt;"Processus"),"",H297/MAX(1,N(Q297)))</f>
        <v/>
      </c>
      <c r="W297" s="16">
        <f>IF(AND(C297="Stock",N(T297)&gt;0),N(M297)/T297,"")</f>
        <v/>
      </c>
      <c r="X297" s="17">
        <f>IF(OR(V297="",U297=""),"",V297/(U297*IF(J297="",1,J297)))</f>
        <v/>
      </c>
      <c r="Y297" s="18">
        <f>IF(AND(V297&lt;&gt;"",U297&lt;&gt;""),IF(V297&gt;U297,"GOULOT",""),"")</f>
        <v/>
      </c>
      <c r="Z297" s="18">
        <f>IF(AND(J297&lt;&gt;"",C297="Processus"),IF(J297&lt;Seuil_TRS,"TRS BAS",""),"")</f>
        <v/>
      </c>
      <c r="AA297" s="18">
        <f>IF(AND(C297="Stock",N297&lt;&gt;""),IF(N(M297)&gt;N297,"SURSTOCK",""),"")</f>
        <v/>
      </c>
      <c r="AB297" s="18">
        <f>IF(A297="","",IF(COUNTIF($A$6:$A$405,A297)&gt;1,"ID EN DOUBLE",IF(AND(B297="",C297&lt;&gt;"Client"),"PAS DE SUIVANT",IF(AND(B297&lt;&gt;"",COUNTIF($A$6:$A$405,B297)=0),"SUIVANT INCONNU","OK"))))</f>
        <v/>
      </c>
    </row>
    <row r="298">
      <c r="A298" s="10" t="n"/>
      <c r="B298" s="11" t="n"/>
      <c r="C298" s="11" t="n"/>
      <c r="D298" s="11" t="n"/>
      <c r="E298" s="11" t="n"/>
      <c r="F298" s="11" t="n"/>
      <c r="G298" s="11" t="n"/>
      <c r="H298" s="11" t="n"/>
      <c r="I298" s="11" t="n"/>
      <c r="J298" s="12" t="n"/>
      <c r="K298" s="12" t="n"/>
      <c r="L298" s="11" t="n"/>
      <c r="M298" s="13" t="n"/>
      <c r="N298" s="13" t="n"/>
      <c r="O298" s="13" t="n"/>
      <c r="P298" s="11" t="n"/>
      <c r="Q298" s="11" t="n"/>
      <c r="R298" s="11" t="n"/>
      <c r="S298" s="11" t="n"/>
      <c r="T298" s="14">
        <f>IF(A298="","",IF(C298="Client",N(O298),IFERROR(INDEX($T$6:$T$405,MATCH(B298,$A$6:$A$405,0))*IF(P298="",1,P298),"")))</f>
        <v/>
      </c>
      <c r="U298" s="15">
        <f>IF(OR(T298="",T298=0),"",Ouverture_min/T298)</f>
        <v/>
      </c>
      <c r="V298" s="15">
        <f>IF(OR(H298="",C298&lt;&gt;"Processus"),"",H298/MAX(1,N(Q298)))</f>
        <v/>
      </c>
      <c r="W298" s="16">
        <f>IF(AND(C298="Stock",N(T298)&gt;0),N(M298)/T298,"")</f>
        <v/>
      </c>
      <c r="X298" s="17">
        <f>IF(OR(V298="",U298=""),"",V298/(U298*IF(J298="",1,J298)))</f>
        <v/>
      </c>
      <c r="Y298" s="18">
        <f>IF(AND(V298&lt;&gt;"",U298&lt;&gt;""),IF(V298&gt;U298,"GOULOT",""),"")</f>
        <v/>
      </c>
      <c r="Z298" s="18">
        <f>IF(AND(J298&lt;&gt;"",C298="Processus"),IF(J298&lt;Seuil_TRS,"TRS BAS",""),"")</f>
        <v/>
      </c>
      <c r="AA298" s="18">
        <f>IF(AND(C298="Stock",N298&lt;&gt;""),IF(N(M298)&gt;N298,"SURSTOCK",""),"")</f>
        <v/>
      </c>
      <c r="AB298" s="18">
        <f>IF(A298="","",IF(COUNTIF($A$6:$A$405,A298)&gt;1,"ID EN DOUBLE",IF(AND(B298="",C298&lt;&gt;"Client"),"PAS DE SUIVANT",IF(AND(B298&lt;&gt;"",COUNTIF($A$6:$A$405,B298)=0),"SUIVANT INCONNU","OK"))))</f>
        <v/>
      </c>
    </row>
    <row r="299">
      <c r="A299" s="19" t="n"/>
      <c r="B299" s="20" t="n"/>
      <c r="C299" s="20" t="n"/>
      <c r="D299" s="20" t="n"/>
      <c r="E299" s="20" t="n"/>
      <c r="F299" s="20" t="n"/>
      <c r="G299" s="20" t="n"/>
      <c r="H299" s="20" t="n"/>
      <c r="I299" s="20" t="n"/>
      <c r="J299" s="21" t="n"/>
      <c r="K299" s="21" t="n"/>
      <c r="L299" s="20" t="n"/>
      <c r="M299" s="22" t="n"/>
      <c r="N299" s="22" t="n"/>
      <c r="O299" s="22" t="n"/>
      <c r="P299" s="20" t="n"/>
      <c r="Q299" s="20" t="n"/>
      <c r="R299" s="20" t="n"/>
      <c r="S299" s="20" t="n"/>
      <c r="T299" s="14">
        <f>IF(A299="","",IF(C299="Client",N(O299),IFERROR(INDEX($T$6:$T$405,MATCH(B299,$A$6:$A$405,0))*IF(P299="",1,P299),"")))</f>
        <v/>
      </c>
      <c r="U299" s="15">
        <f>IF(OR(T299="",T299=0),"",Ouverture_min/T299)</f>
        <v/>
      </c>
      <c r="V299" s="15">
        <f>IF(OR(H299="",C299&lt;&gt;"Processus"),"",H299/MAX(1,N(Q299)))</f>
        <v/>
      </c>
      <c r="W299" s="16">
        <f>IF(AND(C299="Stock",N(T299)&gt;0),N(M299)/T299,"")</f>
        <v/>
      </c>
      <c r="X299" s="17">
        <f>IF(OR(V299="",U299=""),"",V299/(U299*IF(J299="",1,J299)))</f>
        <v/>
      </c>
      <c r="Y299" s="18">
        <f>IF(AND(V299&lt;&gt;"",U299&lt;&gt;""),IF(V299&gt;U299,"GOULOT",""),"")</f>
        <v/>
      </c>
      <c r="Z299" s="18">
        <f>IF(AND(J299&lt;&gt;"",C299="Processus"),IF(J299&lt;Seuil_TRS,"TRS BAS",""),"")</f>
        <v/>
      </c>
      <c r="AA299" s="18">
        <f>IF(AND(C299="Stock",N299&lt;&gt;""),IF(N(M299)&gt;N299,"SURSTOCK",""),"")</f>
        <v/>
      </c>
      <c r="AB299" s="18">
        <f>IF(A299="","",IF(COUNTIF($A$6:$A$405,A299)&gt;1,"ID EN DOUBLE",IF(AND(B299="",C299&lt;&gt;"Client"),"PAS DE SUIVANT",IF(AND(B299&lt;&gt;"",COUNTIF($A$6:$A$405,B299)=0),"SUIVANT INCONNU","OK"))))</f>
        <v/>
      </c>
    </row>
    <row r="300">
      <c r="A300" s="10" t="n"/>
      <c r="B300" s="11" t="n"/>
      <c r="C300" s="11" t="n"/>
      <c r="D300" s="11" t="n"/>
      <c r="E300" s="11" t="n"/>
      <c r="F300" s="11" t="n"/>
      <c r="G300" s="11" t="n"/>
      <c r="H300" s="11" t="n"/>
      <c r="I300" s="11" t="n"/>
      <c r="J300" s="12" t="n"/>
      <c r="K300" s="12" t="n"/>
      <c r="L300" s="11" t="n"/>
      <c r="M300" s="13" t="n"/>
      <c r="N300" s="13" t="n"/>
      <c r="O300" s="13" t="n"/>
      <c r="P300" s="11" t="n"/>
      <c r="Q300" s="11" t="n"/>
      <c r="R300" s="11" t="n"/>
      <c r="S300" s="11" t="n"/>
      <c r="T300" s="14">
        <f>IF(A300="","",IF(C300="Client",N(O300),IFERROR(INDEX($T$6:$T$405,MATCH(B300,$A$6:$A$405,0))*IF(P300="",1,P300),"")))</f>
        <v/>
      </c>
      <c r="U300" s="15">
        <f>IF(OR(T300="",T300=0),"",Ouverture_min/T300)</f>
        <v/>
      </c>
      <c r="V300" s="15">
        <f>IF(OR(H300="",C300&lt;&gt;"Processus"),"",H300/MAX(1,N(Q300)))</f>
        <v/>
      </c>
      <c r="W300" s="16">
        <f>IF(AND(C300="Stock",N(T300)&gt;0),N(M300)/T300,"")</f>
        <v/>
      </c>
      <c r="X300" s="17">
        <f>IF(OR(V300="",U300=""),"",V300/(U300*IF(J300="",1,J300)))</f>
        <v/>
      </c>
      <c r="Y300" s="18">
        <f>IF(AND(V300&lt;&gt;"",U300&lt;&gt;""),IF(V300&gt;U300,"GOULOT",""),"")</f>
        <v/>
      </c>
      <c r="Z300" s="18">
        <f>IF(AND(J300&lt;&gt;"",C300="Processus"),IF(J300&lt;Seuil_TRS,"TRS BAS",""),"")</f>
        <v/>
      </c>
      <c r="AA300" s="18">
        <f>IF(AND(C300="Stock",N300&lt;&gt;""),IF(N(M300)&gt;N300,"SURSTOCK",""),"")</f>
        <v/>
      </c>
      <c r="AB300" s="18">
        <f>IF(A300="","",IF(COUNTIF($A$6:$A$405,A300)&gt;1,"ID EN DOUBLE",IF(AND(B300="",C300&lt;&gt;"Client"),"PAS DE SUIVANT",IF(AND(B300&lt;&gt;"",COUNTIF($A$6:$A$405,B300)=0),"SUIVANT INCONNU","OK"))))</f>
        <v/>
      </c>
    </row>
    <row r="301">
      <c r="A301" s="19" t="n"/>
      <c r="B301" s="20" t="n"/>
      <c r="C301" s="20" t="n"/>
      <c r="D301" s="20" t="n"/>
      <c r="E301" s="20" t="n"/>
      <c r="F301" s="20" t="n"/>
      <c r="G301" s="20" t="n"/>
      <c r="H301" s="20" t="n"/>
      <c r="I301" s="20" t="n"/>
      <c r="J301" s="21" t="n"/>
      <c r="K301" s="21" t="n"/>
      <c r="L301" s="20" t="n"/>
      <c r="M301" s="22" t="n"/>
      <c r="N301" s="22" t="n"/>
      <c r="O301" s="22" t="n"/>
      <c r="P301" s="20" t="n"/>
      <c r="Q301" s="20" t="n"/>
      <c r="R301" s="20" t="n"/>
      <c r="S301" s="20" t="n"/>
      <c r="T301" s="14">
        <f>IF(A301="","",IF(C301="Client",N(O301),IFERROR(INDEX($T$6:$T$405,MATCH(B301,$A$6:$A$405,0))*IF(P301="",1,P301),"")))</f>
        <v/>
      </c>
      <c r="U301" s="15">
        <f>IF(OR(T301="",T301=0),"",Ouverture_min/T301)</f>
        <v/>
      </c>
      <c r="V301" s="15">
        <f>IF(OR(H301="",C301&lt;&gt;"Processus"),"",H301/MAX(1,N(Q301)))</f>
        <v/>
      </c>
      <c r="W301" s="16">
        <f>IF(AND(C301="Stock",N(T301)&gt;0),N(M301)/T301,"")</f>
        <v/>
      </c>
      <c r="X301" s="17">
        <f>IF(OR(V301="",U301=""),"",V301/(U301*IF(J301="",1,J301)))</f>
        <v/>
      </c>
      <c r="Y301" s="18">
        <f>IF(AND(V301&lt;&gt;"",U301&lt;&gt;""),IF(V301&gt;U301,"GOULOT",""),"")</f>
        <v/>
      </c>
      <c r="Z301" s="18">
        <f>IF(AND(J301&lt;&gt;"",C301="Processus"),IF(J301&lt;Seuil_TRS,"TRS BAS",""),"")</f>
        <v/>
      </c>
      <c r="AA301" s="18">
        <f>IF(AND(C301="Stock",N301&lt;&gt;""),IF(N(M301)&gt;N301,"SURSTOCK",""),"")</f>
        <v/>
      </c>
      <c r="AB301" s="18">
        <f>IF(A301="","",IF(COUNTIF($A$6:$A$405,A301)&gt;1,"ID EN DOUBLE",IF(AND(B301="",C301&lt;&gt;"Client"),"PAS DE SUIVANT",IF(AND(B301&lt;&gt;"",COUNTIF($A$6:$A$405,B301)=0),"SUIVANT INCONNU","OK"))))</f>
        <v/>
      </c>
    </row>
    <row r="302">
      <c r="A302" s="10" t="n"/>
      <c r="B302" s="11" t="n"/>
      <c r="C302" s="11" t="n"/>
      <c r="D302" s="11" t="n"/>
      <c r="E302" s="11" t="n"/>
      <c r="F302" s="11" t="n"/>
      <c r="G302" s="11" t="n"/>
      <c r="H302" s="11" t="n"/>
      <c r="I302" s="11" t="n"/>
      <c r="J302" s="12" t="n"/>
      <c r="K302" s="12" t="n"/>
      <c r="L302" s="11" t="n"/>
      <c r="M302" s="13" t="n"/>
      <c r="N302" s="13" t="n"/>
      <c r="O302" s="13" t="n"/>
      <c r="P302" s="11" t="n"/>
      <c r="Q302" s="11" t="n"/>
      <c r="R302" s="11" t="n"/>
      <c r="S302" s="11" t="n"/>
      <c r="T302" s="14">
        <f>IF(A302="","",IF(C302="Client",N(O302),IFERROR(INDEX($T$6:$T$405,MATCH(B302,$A$6:$A$405,0))*IF(P302="",1,P302),"")))</f>
        <v/>
      </c>
      <c r="U302" s="15">
        <f>IF(OR(T302="",T302=0),"",Ouverture_min/T302)</f>
        <v/>
      </c>
      <c r="V302" s="15">
        <f>IF(OR(H302="",C302&lt;&gt;"Processus"),"",H302/MAX(1,N(Q302)))</f>
        <v/>
      </c>
      <c r="W302" s="16">
        <f>IF(AND(C302="Stock",N(T302)&gt;0),N(M302)/T302,"")</f>
        <v/>
      </c>
      <c r="X302" s="17">
        <f>IF(OR(V302="",U302=""),"",V302/(U302*IF(J302="",1,J302)))</f>
        <v/>
      </c>
      <c r="Y302" s="18">
        <f>IF(AND(V302&lt;&gt;"",U302&lt;&gt;""),IF(V302&gt;U302,"GOULOT",""),"")</f>
        <v/>
      </c>
      <c r="Z302" s="18">
        <f>IF(AND(J302&lt;&gt;"",C302="Processus"),IF(J302&lt;Seuil_TRS,"TRS BAS",""),"")</f>
        <v/>
      </c>
      <c r="AA302" s="18">
        <f>IF(AND(C302="Stock",N302&lt;&gt;""),IF(N(M302)&gt;N302,"SURSTOCK",""),"")</f>
        <v/>
      </c>
      <c r="AB302" s="18">
        <f>IF(A302="","",IF(COUNTIF($A$6:$A$405,A302)&gt;1,"ID EN DOUBLE",IF(AND(B302="",C302&lt;&gt;"Client"),"PAS DE SUIVANT",IF(AND(B302&lt;&gt;"",COUNTIF($A$6:$A$405,B302)=0),"SUIVANT INCONNU","OK"))))</f>
        <v/>
      </c>
    </row>
    <row r="303">
      <c r="A303" s="19" t="n"/>
      <c r="B303" s="20" t="n"/>
      <c r="C303" s="20" t="n"/>
      <c r="D303" s="20" t="n"/>
      <c r="E303" s="20" t="n"/>
      <c r="F303" s="20" t="n"/>
      <c r="G303" s="20" t="n"/>
      <c r="H303" s="20" t="n"/>
      <c r="I303" s="20" t="n"/>
      <c r="J303" s="21" t="n"/>
      <c r="K303" s="21" t="n"/>
      <c r="L303" s="20" t="n"/>
      <c r="M303" s="22" t="n"/>
      <c r="N303" s="22" t="n"/>
      <c r="O303" s="22" t="n"/>
      <c r="P303" s="20" t="n"/>
      <c r="Q303" s="20" t="n"/>
      <c r="R303" s="20" t="n"/>
      <c r="S303" s="20" t="n"/>
      <c r="T303" s="14">
        <f>IF(A303="","",IF(C303="Client",N(O303),IFERROR(INDEX($T$6:$T$405,MATCH(B303,$A$6:$A$405,0))*IF(P303="",1,P303),"")))</f>
        <v/>
      </c>
      <c r="U303" s="15">
        <f>IF(OR(T303="",T303=0),"",Ouverture_min/T303)</f>
        <v/>
      </c>
      <c r="V303" s="15">
        <f>IF(OR(H303="",C303&lt;&gt;"Processus"),"",H303/MAX(1,N(Q303)))</f>
        <v/>
      </c>
      <c r="W303" s="16">
        <f>IF(AND(C303="Stock",N(T303)&gt;0),N(M303)/T303,"")</f>
        <v/>
      </c>
      <c r="X303" s="17">
        <f>IF(OR(V303="",U303=""),"",V303/(U303*IF(J303="",1,J303)))</f>
        <v/>
      </c>
      <c r="Y303" s="18">
        <f>IF(AND(V303&lt;&gt;"",U303&lt;&gt;""),IF(V303&gt;U303,"GOULOT",""),"")</f>
        <v/>
      </c>
      <c r="Z303" s="18">
        <f>IF(AND(J303&lt;&gt;"",C303="Processus"),IF(J303&lt;Seuil_TRS,"TRS BAS",""),"")</f>
        <v/>
      </c>
      <c r="AA303" s="18">
        <f>IF(AND(C303="Stock",N303&lt;&gt;""),IF(N(M303)&gt;N303,"SURSTOCK",""),"")</f>
        <v/>
      </c>
      <c r="AB303" s="18">
        <f>IF(A303="","",IF(COUNTIF($A$6:$A$405,A303)&gt;1,"ID EN DOUBLE",IF(AND(B303="",C303&lt;&gt;"Client"),"PAS DE SUIVANT",IF(AND(B303&lt;&gt;"",COUNTIF($A$6:$A$405,B303)=0),"SUIVANT INCONNU","OK"))))</f>
        <v/>
      </c>
    </row>
    <row r="304">
      <c r="A304" s="10" t="n"/>
      <c r="B304" s="11" t="n"/>
      <c r="C304" s="11" t="n"/>
      <c r="D304" s="11" t="n"/>
      <c r="E304" s="11" t="n"/>
      <c r="F304" s="11" t="n"/>
      <c r="G304" s="11" t="n"/>
      <c r="H304" s="11" t="n"/>
      <c r="I304" s="11" t="n"/>
      <c r="J304" s="12" t="n"/>
      <c r="K304" s="12" t="n"/>
      <c r="L304" s="11" t="n"/>
      <c r="M304" s="13" t="n"/>
      <c r="N304" s="13" t="n"/>
      <c r="O304" s="13" t="n"/>
      <c r="P304" s="11" t="n"/>
      <c r="Q304" s="11" t="n"/>
      <c r="R304" s="11" t="n"/>
      <c r="S304" s="11" t="n"/>
      <c r="T304" s="14">
        <f>IF(A304="","",IF(C304="Client",N(O304),IFERROR(INDEX($T$6:$T$405,MATCH(B304,$A$6:$A$405,0))*IF(P304="",1,P304),"")))</f>
        <v/>
      </c>
      <c r="U304" s="15">
        <f>IF(OR(T304="",T304=0),"",Ouverture_min/T304)</f>
        <v/>
      </c>
      <c r="V304" s="15">
        <f>IF(OR(H304="",C304&lt;&gt;"Processus"),"",H304/MAX(1,N(Q304)))</f>
        <v/>
      </c>
      <c r="W304" s="16">
        <f>IF(AND(C304="Stock",N(T304)&gt;0),N(M304)/T304,"")</f>
        <v/>
      </c>
      <c r="X304" s="17">
        <f>IF(OR(V304="",U304=""),"",V304/(U304*IF(J304="",1,J304)))</f>
        <v/>
      </c>
      <c r="Y304" s="18">
        <f>IF(AND(V304&lt;&gt;"",U304&lt;&gt;""),IF(V304&gt;U304,"GOULOT",""),"")</f>
        <v/>
      </c>
      <c r="Z304" s="18">
        <f>IF(AND(J304&lt;&gt;"",C304="Processus"),IF(J304&lt;Seuil_TRS,"TRS BAS",""),"")</f>
        <v/>
      </c>
      <c r="AA304" s="18">
        <f>IF(AND(C304="Stock",N304&lt;&gt;""),IF(N(M304)&gt;N304,"SURSTOCK",""),"")</f>
        <v/>
      </c>
      <c r="AB304" s="18">
        <f>IF(A304="","",IF(COUNTIF($A$6:$A$405,A304)&gt;1,"ID EN DOUBLE",IF(AND(B304="",C304&lt;&gt;"Client"),"PAS DE SUIVANT",IF(AND(B304&lt;&gt;"",COUNTIF($A$6:$A$405,B304)=0),"SUIVANT INCONNU","OK"))))</f>
        <v/>
      </c>
    </row>
    <row r="305">
      <c r="A305" s="19" t="n"/>
      <c r="B305" s="20" t="n"/>
      <c r="C305" s="20" t="n"/>
      <c r="D305" s="20" t="n"/>
      <c r="E305" s="20" t="n"/>
      <c r="F305" s="20" t="n"/>
      <c r="G305" s="20" t="n"/>
      <c r="H305" s="20" t="n"/>
      <c r="I305" s="20" t="n"/>
      <c r="J305" s="21" t="n"/>
      <c r="K305" s="21" t="n"/>
      <c r="L305" s="20" t="n"/>
      <c r="M305" s="22" t="n"/>
      <c r="N305" s="22" t="n"/>
      <c r="O305" s="22" t="n"/>
      <c r="P305" s="20" t="n"/>
      <c r="Q305" s="20" t="n"/>
      <c r="R305" s="20" t="n"/>
      <c r="S305" s="20" t="n"/>
      <c r="T305" s="14">
        <f>IF(A305="","",IF(C305="Client",N(O305),IFERROR(INDEX($T$6:$T$405,MATCH(B305,$A$6:$A$405,0))*IF(P305="",1,P305),"")))</f>
        <v/>
      </c>
      <c r="U305" s="15">
        <f>IF(OR(T305="",T305=0),"",Ouverture_min/T305)</f>
        <v/>
      </c>
      <c r="V305" s="15">
        <f>IF(OR(H305="",C305&lt;&gt;"Processus"),"",H305/MAX(1,N(Q305)))</f>
        <v/>
      </c>
      <c r="W305" s="16">
        <f>IF(AND(C305="Stock",N(T305)&gt;0),N(M305)/T305,"")</f>
        <v/>
      </c>
      <c r="X305" s="17">
        <f>IF(OR(V305="",U305=""),"",V305/(U305*IF(J305="",1,J305)))</f>
        <v/>
      </c>
      <c r="Y305" s="18">
        <f>IF(AND(V305&lt;&gt;"",U305&lt;&gt;""),IF(V305&gt;U305,"GOULOT",""),"")</f>
        <v/>
      </c>
      <c r="Z305" s="18">
        <f>IF(AND(J305&lt;&gt;"",C305="Processus"),IF(J305&lt;Seuil_TRS,"TRS BAS",""),"")</f>
        <v/>
      </c>
      <c r="AA305" s="18">
        <f>IF(AND(C305="Stock",N305&lt;&gt;""),IF(N(M305)&gt;N305,"SURSTOCK",""),"")</f>
        <v/>
      </c>
      <c r="AB305" s="18">
        <f>IF(A305="","",IF(COUNTIF($A$6:$A$405,A305)&gt;1,"ID EN DOUBLE",IF(AND(B305="",C305&lt;&gt;"Client"),"PAS DE SUIVANT",IF(AND(B305&lt;&gt;"",COUNTIF($A$6:$A$405,B305)=0),"SUIVANT INCONNU","OK"))))</f>
        <v/>
      </c>
    </row>
    <row r="306">
      <c r="A306" s="10" t="n"/>
      <c r="B306" s="11" t="n"/>
      <c r="C306" s="11" t="n"/>
      <c r="D306" s="11" t="n"/>
      <c r="E306" s="11" t="n"/>
      <c r="F306" s="11" t="n"/>
      <c r="G306" s="11" t="n"/>
      <c r="H306" s="11" t="n"/>
      <c r="I306" s="11" t="n"/>
      <c r="J306" s="12" t="n"/>
      <c r="K306" s="12" t="n"/>
      <c r="L306" s="11" t="n"/>
      <c r="M306" s="13" t="n"/>
      <c r="N306" s="13" t="n"/>
      <c r="O306" s="13" t="n"/>
      <c r="P306" s="11" t="n"/>
      <c r="Q306" s="11" t="n"/>
      <c r="R306" s="11" t="n"/>
      <c r="S306" s="11" t="n"/>
      <c r="T306" s="14">
        <f>IF(A306="","",IF(C306="Client",N(O306),IFERROR(INDEX($T$6:$T$405,MATCH(B306,$A$6:$A$405,0))*IF(P306="",1,P306),"")))</f>
        <v/>
      </c>
      <c r="U306" s="15">
        <f>IF(OR(T306="",T306=0),"",Ouverture_min/T306)</f>
        <v/>
      </c>
      <c r="V306" s="15">
        <f>IF(OR(H306="",C306&lt;&gt;"Processus"),"",H306/MAX(1,N(Q306)))</f>
        <v/>
      </c>
      <c r="W306" s="16">
        <f>IF(AND(C306="Stock",N(T306)&gt;0),N(M306)/T306,"")</f>
        <v/>
      </c>
      <c r="X306" s="17">
        <f>IF(OR(V306="",U306=""),"",V306/(U306*IF(J306="",1,J306)))</f>
        <v/>
      </c>
      <c r="Y306" s="18">
        <f>IF(AND(V306&lt;&gt;"",U306&lt;&gt;""),IF(V306&gt;U306,"GOULOT",""),"")</f>
        <v/>
      </c>
      <c r="Z306" s="18">
        <f>IF(AND(J306&lt;&gt;"",C306="Processus"),IF(J306&lt;Seuil_TRS,"TRS BAS",""),"")</f>
        <v/>
      </c>
      <c r="AA306" s="18">
        <f>IF(AND(C306="Stock",N306&lt;&gt;""),IF(N(M306)&gt;N306,"SURSTOCK",""),"")</f>
        <v/>
      </c>
      <c r="AB306" s="18">
        <f>IF(A306="","",IF(COUNTIF($A$6:$A$405,A306)&gt;1,"ID EN DOUBLE",IF(AND(B306="",C306&lt;&gt;"Client"),"PAS DE SUIVANT",IF(AND(B306&lt;&gt;"",COUNTIF($A$6:$A$405,B306)=0),"SUIVANT INCONNU","OK"))))</f>
        <v/>
      </c>
    </row>
    <row r="307">
      <c r="A307" s="19" t="n"/>
      <c r="B307" s="20" t="n"/>
      <c r="C307" s="20" t="n"/>
      <c r="D307" s="20" t="n"/>
      <c r="E307" s="20" t="n"/>
      <c r="F307" s="20" t="n"/>
      <c r="G307" s="20" t="n"/>
      <c r="H307" s="20" t="n"/>
      <c r="I307" s="20" t="n"/>
      <c r="J307" s="21" t="n"/>
      <c r="K307" s="21" t="n"/>
      <c r="L307" s="20" t="n"/>
      <c r="M307" s="22" t="n"/>
      <c r="N307" s="22" t="n"/>
      <c r="O307" s="22" t="n"/>
      <c r="P307" s="20" t="n"/>
      <c r="Q307" s="20" t="n"/>
      <c r="R307" s="20" t="n"/>
      <c r="S307" s="20" t="n"/>
      <c r="T307" s="14">
        <f>IF(A307="","",IF(C307="Client",N(O307),IFERROR(INDEX($T$6:$T$405,MATCH(B307,$A$6:$A$405,0))*IF(P307="",1,P307),"")))</f>
        <v/>
      </c>
      <c r="U307" s="15">
        <f>IF(OR(T307="",T307=0),"",Ouverture_min/T307)</f>
        <v/>
      </c>
      <c r="V307" s="15">
        <f>IF(OR(H307="",C307&lt;&gt;"Processus"),"",H307/MAX(1,N(Q307)))</f>
        <v/>
      </c>
      <c r="W307" s="16">
        <f>IF(AND(C307="Stock",N(T307)&gt;0),N(M307)/T307,"")</f>
        <v/>
      </c>
      <c r="X307" s="17">
        <f>IF(OR(V307="",U307=""),"",V307/(U307*IF(J307="",1,J307)))</f>
        <v/>
      </c>
      <c r="Y307" s="18">
        <f>IF(AND(V307&lt;&gt;"",U307&lt;&gt;""),IF(V307&gt;U307,"GOULOT",""),"")</f>
        <v/>
      </c>
      <c r="Z307" s="18">
        <f>IF(AND(J307&lt;&gt;"",C307="Processus"),IF(J307&lt;Seuil_TRS,"TRS BAS",""),"")</f>
        <v/>
      </c>
      <c r="AA307" s="18">
        <f>IF(AND(C307="Stock",N307&lt;&gt;""),IF(N(M307)&gt;N307,"SURSTOCK",""),"")</f>
        <v/>
      </c>
      <c r="AB307" s="18">
        <f>IF(A307="","",IF(COUNTIF($A$6:$A$405,A307)&gt;1,"ID EN DOUBLE",IF(AND(B307="",C307&lt;&gt;"Client"),"PAS DE SUIVANT",IF(AND(B307&lt;&gt;"",COUNTIF($A$6:$A$405,B307)=0),"SUIVANT INCONNU","OK"))))</f>
        <v/>
      </c>
    </row>
    <row r="308">
      <c r="A308" s="10" t="n"/>
      <c r="B308" s="11" t="n"/>
      <c r="C308" s="11" t="n"/>
      <c r="D308" s="11" t="n"/>
      <c r="E308" s="11" t="n"/>
      <c r="F308" s="11" t="n"/>
      <c r="G308" s="11" t="n"/>
      <c r="H308" s="11" t="n"/>
      <c r="I308" s="11" t="n"/>
      <c r="J308" s="12" t="n"/>
      <c r="K308" s="12" t="n"/>
      <c r="L308" s="11" t="n"/>
      <c r="M308" s="13" t="n"/>
      <c r="N308" s="13" t="n"/>
      <c r="O308" s="13" t="n"/>
      <c r="P308" s="11" t="n"/>
      <c r="Q308" s="11" t="n"/>
      <c r="R308" s="11" t="n"/>
      <c r="S308" s="11" t="n"/>
      <c r="T308" s="14">
        <f>IF(A308="","",IF(C308="Client",N(O308),IFERROR(INDEX($T$6:$T$405,MATCH(B308,$A$6:$A$405,0))*IF(P308="",1,P308),"")))</f>
        <v/>
      </c>
      <c r="U308" s="15">
        <f>IF(OR(T308="",T308=0),"",Ouverture_min/T308)</f>
        <v/>
      </c>
      <c r="V308" s="15">
        <f>IF(OR(H308="",C308&lt;&gt;"Processus"),"",H308/MAX(1,N(Q308)))</f>
        <v/>
      </c>
      <c r="W308" s="16">
        <f>IF(AND(C308="Stock",N(T308)&gt;0),N(M308)/T308,"")</f>
        <v/>
      </c>
      <c r="X308" s="17">
        <f>IF(OR(V308="",U308=""),"",V308/(U308*IF(J308="",1,J308)))</f>
        <v/>
      </c>
      <c r="Y308" s="18">
        <f>IF(AND(V308&lt;&gt;"",U308&lt;&gt;""),IF(V308&gt;U308,"GOULOT",""),"")</f>
        <v/>
      </c>
      <c r="Z308" s="18">
        <f>IF(AND(J308&lt;&gt;"",C308="Processus"),IF(J308&lt;Seuil_TRS,"TRS BAS",""),"")</f>
        <v/>
      </c>
      <c r="AA308" s="18">
        <f>IF(AND(C308="Stock",N308&lt;&gt;""),IF(N(M308)&gt;N308,"SURSTOCK",""),"")</f>
        <v/>
      </c>
      <c r="AB308" s="18">
        <f>IF(A308="","",IF(COUNTIF($A$6:$A$405,A308)&gt;1,"ID EN DOUBLE",IF(AND(B308="",C308&lt;&gt;"Client"),"PAS DE SUIVANT",IF(AND(B308&lt;&gt;"",COUNTIF($A$6:$A$405,B308)=0),"SUIVANT INCONNU","OK"))))</f>
        <v/>
      </c>
    </row>
    <row r="309">
      <c r="A309" s="19" t="n"/>
      <c r="B309" s="20" t="n"/>
      <c r="C309" s="20" t="n"/>
      <c r="D309" s="20" t="n"/>
      <c r="E309" s="20" t="n"/>
      <c r="F309" s="20" t="n"/>
      <c r="G309" s="20" t="n"/>
      <c r="H309" s="20" t="n"/>
      <c r="I309" s="20" t="n"/>
      <c r="J309" s="21" t="n"/>
      <c r="K309" s="21" t="n"/>
      <c r="L309" s="20" t="n"/>
      <c r="M309" s="22" t="n"/>
      <c r="N309" s="22" t="n"/>
      <c r="O309" s="22" t="n"/>
      <c r="P309" s="20" t="n"/>
      <c r="Q309" s="20" t="n"/>
      <c r="R309" s="20" t="n"/>
      <c r="S309" s="20" t="n"/>
      <c r="T309" s="14">
        <f>IF(A309="","",IF(C309="Client",N(O309),IFERROR(INDEX($T$6:$T$405,MATCH(B309,$A$6:$A$405,0))*IF(P309="",1,P309),"")))</f>
        <v/>
      </c>
      <c r="U309" s="15">
        <f>IF(OR(T309="",T309=0),"",Ouverture_min/T309)</f>
        <v/>
      </c>
      <c r="V309" s="15">
        <f>IF(OR(H309="",C309&lt;&gt;"Processus"),"",H309/MAX(1,N(Q309)))</f>
        <v/>
      </c>
      <c r="W309" s="16">
        <f>IF(AND(C309="Stock",N(T309)&gt;0),N(M309)/T309,"")</f>
        <v/>
      </c>
      <c r="X309" s="17">
        <f>IF(OR(V309="",U309=""),"",V309/(U309*IF(J309="",1,J309)))</f>
        <v/>
      </c>
      <c r="Y309" s="18">
        <f>IF(AND(V309&lt;&gt;"",U309&lt;&gt;""),IF(V309&gt;U309,"GOULOT",""),"")</f>
        <v/>
      </c>
      <c r="Z309" s="18">
        <f>IF(AND(J309&lt;&gt;"",C309="Processus"),IF(J309&lt;Seuil_TRS,"TRS BAS",""),"")</f>
        <v/>
      </c>
      <c r="AA309" s="18">
        <f>IF(AND(C309="Stock",N309&lt;&gt;""),IF(N(M309)&gt;N309,"SURSTOCK",""),"")</f>
        <v/>
      </c>
      <c r="AB309" s="18">
        <f>IF(A309="","",IF(COUNTIF($A$6:$A$405,A309)&gt;1,"ID EN DOUBLE",IF(AND(B309="",C309&lt;&gt;"Client"),"PAS DE SUIVANT",IF(AND(B309&lt;&gt;"",COUNTIF($A$6:$A$405,B309)=0),"SUIVANT INCONNU","OK"))))</f>
        <v/>
      </c>
    </row>
    <row r="310">
      <c r="A310" s="10" t="n"/>
      <c r="B310" s="11" t="n"/>
      <c r="C310" s="11" t="n"/>
      <c r="D310" s="11" t="n"/>
      <c r="E310" s="11" t="n"/>
      <c r="F310" s="11" t="n"/>
      <c r="G310" s="11" t="n"/>
      <c r="H310" s="11" t="n"/>
      <c r="I310" s="11" t="n"/>
      <c r="J310" s="12" t="n"/>
      <c r="K310" s="12" t="n"/>
      <c r="L310" s="11" t="n"/>
      <c r="M310" s="13" t="n"/>
      <c r="N310" s="13" t="n"/>
      <c r="O310" s="13" t="n"/>
      <c r="P310" s="11" t="n"/>
      <c r="Q310" s="11" t="n"/>
      <c r="R310" s="11" t="n"/>
      <c r="S310" s="11" t="n"/>
      <c r="T310" s="14">
        <f>IF(A310="","",IF(C310="Client",N(O310),IFERROR(INDEX($T$6:$T$405,MATCH(B310,$A$6:$A$405,0))*IF(P310="",1,P310),"")))</f>
        <v/>
      </c>
      <c r="U310" s="15">
        <f>IF(OR(T310="",T310=0),"",Ouverture_min/T310)</f>
        <v/>
      </c>
      <c r="V310" s="15">
        <f>IF(OR(H310="",C310&lt;&gt;"Processus"),"",H310/MAX(1,N(Q310)))</f>
        <v/>
      </c>
      <c r="W310" s="16">
        <f>IF(AND(C310="Stock",N(T310)&gt;0),N(M310)/T310,"")</f>
        <v/>
      </c>
      <c r="X310" s="17">
        <f>IF(OR(V310="",U310=""),"",V310/(U310*IF(J310="",1,J310)))</f>
        <v/>
      </c>
      <c r="Y310" s="18">
        <f>IF(AND(V310&lt;&gt;"",U310&lt;&gt;""),IF(V310&gt;U310,"GOULOT",""),"")</f>
        <v/>
      </c>
      <c r="Z310" s="18">
        <f>IF(AND(J310&lt;&gt;"",C310="Processus"),IF(J310&lt;Seuil_TRS,"TRS BAS",""),"")</f>
        <v/>
      </c>
      <c r="AA310" s="18">
        <f>IF(AND(C310="Stock",N310&lt;&gt;""),IF(N(M310)&gt;N310,"SURSTOCK",""),"")</f>
        <v/>
      </c>
      <c r="AB310" s="18">
        <f>IF(A310="","",IF(COUNTIF($A$6:$A$405,A310)&gt;1,"ID EN DOUBLE",IF(AND(B310="",C310&lt;&gt;"Client"),"PAS DE SUIVANT",IF(AND(B310&lt;&gt;"",COUNTIF($A$6:$A$405,B310)=0),"SUIVANT INCONNU","OK"))))</f>
        <v/>
      </c>
    </row>
    <row r="311">
      <c r="A311" s="19" t="n"/>
      <c r="B311" s="20" t="n"/>
      <c r="C311" s="20" t="n"/>
      <c r="D311" s="20" t="n"/>
      <c r="E311" s="20" t="n"/>
      <c r="F311" s="20" t="n"/>
      <c r="G311" s="20" t="n"/>
      <c r="H311" s="20" t="n"/>
      <c r="I311" s="20" t="n"/>
      <c r="J311" s="21" t="n"/>
      <c r="K311" s="21" t="n"/>
      <c r="L311" s="20" t="n"/>
      <c r="M311" s="22" t="n"/>
      <c r="N311" s="22" t="n"/>
      <c r="O311" s="22" t="n"/>
      <c r="P311" s="20" t="n"/>
      <c r="Q311" s="20" t="n"/>
      <c r="R311" s="20" t="n"/>
      <c r="S311" s="20" t="n"/>
      <c r="T311" s="14">
        <f>IF(A311="","",IF(C311="Client",N(O311),IFERROR(INDEX($T$6:$T$405,MATCH(B311,$A$6:$A$405,0))*IF(P311="",1,P311),"")))</f>
        <v/>
      </c>
      <c r="U311" s="15">
        <f>IF(OR(T311="",T311=0),"",Ouverture_min/T311)</f>
        <v/>
      </c>
      <c r="V311" s="15">
        <f>IF(OR(H311="",C311&lt;&gt;"Processus"),"",H311/MAX(1,N(Q311)))</f>
        <v/>
      </c>
      <c r="W311" s="16">
        <f>IF(AND(C311="Stock",N(T311)&gt;0),N(M311)/T311,"")</f>
        <v/>
      </c>
      <c r="X311" s="17">
        <f>IF(OR(V311="",U311=""),"",V311/(U311*IF(J311="",1,J311)))</f>
        <v/>
      </c>
      <c r="Y311" s="18">
        <f>IF(AND(V311&lt;&gt;"",U311&lt;&gt;""),IF(V311&gt;U311,"GOULOT",""),"")</f>
        <v/>
      </c>
      <c r="Z311" s="18">
        <f>IF(AND(J311&lt;&gt;"",C311="Processus"),IF(J311&lt;Seuil_TRS,"TRS BAS",""),"")</f>
        <v/>
      </c>
      <c r="AA311" s="18">
        <f>IF(AND(C311="Stock",N311&lt;&gt;""),IF(N(M311)&gt;N311,"SURSTOCK",""),"")</f>
        <v/>
      </c>
      <c r="AB311" s="18">
        <f>IF(A311="","",IF(COUNTIF($A$6:$A$405,A311)&gt;1,"ID EN DOUBLE",IF(AND(B311="",C311&lt;&gt;"Client"),"PAS DE SUIVANT",IF(AND(B311&lt;&gt;"",COUNTIF($A$6:$A$405,B311)=0),"SUIVANT INCONNU","OK"))))</f>
        <v/>
      </c>
    </row>
    <row r="312">
      <c r="A312" s="10" t="n"/>
      <c r="B312" s="11" t="n"/>
      <c r="C312" s="11" t="n"/>
      <c r="D312" s="11" t="n"/>
      <c r="E312" s="11" t="n"/>
      <c r="F312" s="11" t="n"/>
      <c r="G312" s="11" t="n"/>
      <c r="H312" s="11" t="n"/>
      <c r="I312" s="11" t="n"/>
      <c r="J312" s="12" t="n"/>
      <c r="K312" s="12" t="n"/>
      <c r="L312" s="11" t="n"/>
      <c r="M312" s="13" t="n"/>
      <c r="N312" s="13" t="n"/>
      <c r="O312" s="13" t="n"/>
      <c r="P312" s="11" t="n"/>
      <c r="Q312" s="11" t="n"/>
      <c r="R312" s="11" t="n"/>
      <c r="S312" s="11" t="n"/>
      <c r="T312" s="14">
        <f>IF(A312="","",IF(C312="Client",N(O312),IFERROR(INDEX($T$6:$T$405,MATCH(B312,$A$6:$A$405,0))*IF(P312="",1,P312),"")))</f>
        <v/>
      </c>
      <c r="U312" s="15">
        <f>IF(OR(T312="",T312=0),"",Ouverture_min/T312)</f>
        <v/>
      </c>
      <c r="V312" s="15">
        <f>IF(OR(H312="",C312&lt;&gt;"Processus"),"",H312/MAX(1,N(Q312)))</f>
        <v/>
      </c>
      <c r="W312" s="16">
        <f>IF(AND(C312="Stock",N(T312)&gt;0),N(M312)/T312,"")</f>
        <v/>
      </c>
      <c r="X312" s="17">
        <f>IF(OR(V312="",U312=""),"",V312/(U312*IF(J312="",1,J312)))</f>
        <v/>
      </c>
      <c r="Y312" s="18">
        <f>IF(AND(V312&lt;&gt;"",U312&lt;&gt;""),IF(V312&gt;U312,"GOULOT",""),"")</f>
        <v/>
      </c>
      <c r="Z312" s="18">
        <f>IF(AND(J312&lt;&gt;"",C312="Processus"),IF(J312&lt;Seuil_TRS,"TRS BAS",""),"")</f>
        <v/>
      </c>
      <c r="AA312" s="18">
        <f>IF(AND(C312="Stock",N312&lt;&gt;""),IF(N(M312)&gt;N312,"SURSTOCK",""),"")</f>
        <v/>
      </c>
      <c r="AB312" s="18">
        <f>IF(A312="","",IF(COUNTIF($A$6:$A$405,A312)&gt;1,"ID EN DOUBLE",IF(AND(B312="",C312&lt;&gt;"Client"),"PAS DE SUIVANT",IF(AND(B312&lt;&gt;"",COUNTIF($A$6:$A$405,B312)=0),"SUIVANT INCONNU","OK"))))</f>
        <v/>
      </c>
    </row>
    <row r="313">
      <c r="A313" s="19" t="n"/>
      <c r="B313" s="20" t="n"/>
      <c r="C313" s="20" t="n"/>
      <c r="D313" s="20" t="n"/>
      <c r="E313" s="20" t="n"/>
      <c r="F313" s="20" t="n"/>
      <c r="G313" s="20" t="n"/>
      <c r="H313" s="20" t="n"/>
      <c r="I313" s="20" t="n"/>
      <c r="J313" s="21" t="n"/>
      <c r="K313" s="21" t="n"/>
      <c r="L313" s="20" t="n"/>
      <c r="M313" s="22" t="n"/>
      <c r="N313" s="22" t="n"/>
      <c r="O313" s="22" t="n"/>
      <c r="P313" s="20" t="n"/>
      <c r="Q313" s="20" t="n"/>
      <c r="R313" s="20" t="n"/>
      <c r="S313" s="20" t="n"/>
      <c r="T313" s="14">
        <f>IF(A313="","",IF(C313="Client",N(O313),IFERROR(INDEX($T$6:$T$405,MATCH(B313,$A$6:$A$405,0))*IF(P313="",1,P313),"")))</f>
        <v/>
      </c>
      <c r="U313" s="15">
        <f>IF(OR(T313="",T313=0),"",Ouverture_min/T313)</f>
        <v/>
      </c>
      <c r="V313" s="15">
        <f>IF(OR(H313="",C313&lt;&gt;"Processus"),"",H313/MAX(1,N(Q313)))</f>
        <v/>
      </c>
      <c r="W313" s="16">
        <f>IF(AND(C313="Stock",N(T313)&gt;0),N(M313)/T313,"")</f>
        <v/>
      </c>
      <c r="X313" s="17">
        <f>IF(OR(V313="",U313=""),"",V313/(U313*IF(J313="",1,J313)))</f>
        <v/>
      </c>
      <c r="Y313" s="18">
        <f>IF(AND(V313&lt;&gt;"",U313&lt;&gt;""),IF(V313&gt;U313,"GOULOT",""),"")</f>
        <v/>
      </c>
      <c r="Z313" s="18">
        <f>IF(AND(J313&lt;&gt;"",C313="Processus"),IF(J313&lt;Seuil_TRS,"TRS BAS",""),"")</f>
        <v/>
      </c>
      <c r="AA313" s="18">
        <f>IF(AND(C313="Stock",N313&lt;&gt;""),IF(N(M313)&gt;N313,"SURSTOCK",""),"")</f>
        <v/>
      </c>
      <c r="AB313" s="18">
        <f>IF(A313="","",IF(COUNTIF($A$6:$A$405,A313)&gt;1,"ID EN DOUBLE",IF(AND(B313="",C313&lt;&gt;"Client"),"PAS DE SUIVANT",IF(AND(B313&lt;&gt;"",COUNTIF($A$6:$A$405,B313)=0),"SUIVANT INCONNU","OK"))))</f>
        <v/>
      </c>
    </row>
    <row r="314">
      <c r="A314" s="10" t="n"/>
      <c r="B314" s="11" t="n"/>
      <c r="C314" s="11" t="n"/>
      <c r="D314" s="11" t="n"/>
      <c r="E314" s="11" t="n"/>
      <c r="F314" s="11" t="n"/>
      <c r="G314" s="11" t="n"/>
      <c r="H314" s="11" t="n"/>
      <c r="I314" s="11" t="n"/>
      <c r="J314" s="12" t="n"/>
      <c r="K314" s="12" t="n"/>
      <c r="L314" s="11" t="n"/>
      <c r="M314" s="13" t="n"/>
      <c r="N314" s="13" t="n"/>
      <c r="O314" s="13" t="n"/>
      <c r="P314" s="11" t="n"/>
      <c r="Q314" s="11" t="n"/>
      <c r="R314" s="11" t="n"/>
      <c r="S314" s="11" t="n"/>
      <c r="T314" s="14">
        <f>IF(A314="","",IF(C314="Client",N(O314),IFERROR(INDEX($T$6:$T$405,MATCH(B314,$A$6:$A$405,0))*IF(P314="",1,P314),"")))</f>
        <v/>
      </c>
      <c r="U314" s="15">
        <f>IF(OR(T314="",T314=0),"",Ouverture_min/T314)</f>
        <v/>
      </c>
      <c r="V314" s="15">
        <f>IF(OR(H314="",C314&lt;&gt;"Processus"),"",H314/MAX(1,N(Q314)))</f>
        <v/>
      </c>
      <c r="W314" s="16">
        <f>IF(AND(C314="Stock",N(T314)&gt;0),N(M314)/T314,"")</f>
        <v/>
      </c>
      <c r="X314" s="17">
        <f>IF(OR(V314="",U314=""),"",V314/(U314*IF(J314="",1,J314)))</f>
        <v/>
      </c>
      <c r="Y314" s="18">
        <f>IF(AND(V314&lt;&gt;"",U314&lt;&gt;""),IF(V314&gt;U314,"GOULOT",""),"")</f>
        <v/>
      </c>
      <c r="Z314" s="18">
        <f>IF(AND(J314&lt;&gt;"",C314="Processus"),IF(J314&lt;Seuil_TRS,"TRS BAS",""),"")</f>
        <v/>
      </c>
      <c r="AA314" s="18">
        <f>IF(AND(C314="Stock",N314&lt;&gt;""),IF(N(M314)&gt;N314,"SURSTOCK",""),"")</f>
        <v/>
      </c>
      <c r="AB314" s="18">
        <f>IF(A314="","",IF(COUNTIF($A$6:$A$405,A314)&gt;1,"ID EN DOUBLE",IF(AND(B314="",C314&lt;&gt;"Client"),"PAS DE SUIVANT",IF(AND(B314&lt;&gt;"",COUNTIF($A$6:$A$405,B314)=0),"SUIVANT INCONNU","OK"))))</f>
        <v/>
      </c>
    </row>
    <row r="315">
      <c r="A315" s="19" t="n"/>
      <c r="B315" s="20" t="n"/>
      <c r="C315" s="20" t="n"/>
      <c r="D315" s="20" t="n"/>
      <c r="E315" s="20" t="n"/>
      <c r="F315" s="20" t="n"/>
      <c r="G315" s="20" t="n"/>
      <c r="H315" s="20" t="n"/>
      <c r="I315" s="20" t="n"/>
      <c r="J315" s="21" t="n"/>
      <c r="K315" s="21" t="n"/>
      <c r="L315" s="20" t="n"/>
      <c r="M315" s="22" t="n"/>
      <c r="N315" s="22" t="n"/>
      <c r="O315" s="22" t="n"/>
      <c r="P315" s="20" t="n"/>
      <c r="Q315" s="20" t="n"/>
      <c r="R315" s="20" t="n"/>
      <c r="S315" s="20" t="n"/>
      <c r="T315" s="14">
        <f>IF(A315="","",IF(C315="Client",N(O315),IFERROR(INDEX($T$6:$T$405,MATCH(B315,$A$6:$A$405,0))*IF(P315="",1,P315),"")))</f>
        <v/>
      </c>
      <c r="U315" s="15">
        <f>IF(OR(T315="",T315=0),"",Ouverture_min/T315)</f>
        <v/>
      </c>
      <c r="V315" s="15">
        <f>IF(OR(H315="",C315&lt;&gt;"Processus"),"",H315/MAX(1,N(Q315)))</f>
        <v/>
      </c>
      <c r="W315" s="16">
        <f>IF(AND(C315="Stock",N(T315)&gt;0),N(M315)/T315,"")</f>
        <v/>
      </c>
      <c r="X315" s="17">
        <f>IF(OR(V315="",U315=""),"",V315/(U315*IF(J315="",1,J315)))</f>
        <v/>
      </c>
      <c r="Y315" s="18">
        <f>IF(AND(V315&lt;&gt;"",U315&lt;&gt;""),IF(V315&gt;U315,"GOULOT",""),"")</f>
        <v/>
      </c>
      <c r="Z315" s="18">
        <f>IF(AND(J315&lt;&gt;"",C315="Processus"),IF(J315&lt;Seuil_TRS,"TRS BAS",""),"")</f>
        <v/>
      </c>
      <c r="AA315" s="18">
        <f>IF(AND(C315="Stock",N315&lt;&gt;""),IF(N(M315)&gt;N315,"SURSTOCK",""),"")</f>
        <v/>
      </c>
      <c r="AB315" s="18">
        <f>IF(A315="","",IF(COUNTIF($A$6:$A$405,A315)&gt;1,"ID EN DOUBLE",IF(AND(B315="",C315&lt;&gt;"Client"),"PAS DE SUIVANT",IF(AND(B315&lt;&gt;"",COUNTIF($A$6:$A$405,B315)=0),"SUIVANT INCONNU","OK"))))</f>
        <v/>
      </c>
    </row>
    <row r="316">
      <c r="A316" s="10" t="n"/>
      <c r="B316" s="11" t="n"/>
      <c r="C316" s="11" t="n"/>
      <c r="D316" s="11" t="n"/>
      <c r="E316" s="11" t="n"/>
      <c r="F316" s="11" t="n"/>
      <c r="G316" s="11" t="n"/>
      <c r="H316" s="11" t="n"/>
      <c r="I316" s="11" t="n"/>
      <c r="J316" s="12" t="n"/>
      <c r="K316" s="12" t="n"/>
      <c r="L316" s="11" t="n"/>
      <c r="M316" s="13" t="n"/>
      <c r="N316" s="13" t="n"/>
      <c r="O316" s="13" t="n"/>
      <c r="P316" s="11" t="n"/>
      <c r="Q316" s="11" t="n"/>
      <c r="R316" s="11" t="n"/>
      <c r="S316" s="11" t="n"/>
      <c r="T316" s="14">
        <f>IF(A316="","",IF(C316="Client",N(O316),IFERROR(INDEX($T$6:$T$405,MATCH(B316,$A$6:$A$405,0))*IF(P316="",1,P316),"")))</f>
        <v/>
      </c>
      <c r="U316" s="15">
        <f>IF(OR(T316="",T316=0),"",Ouverture_min/T316)</f>
        <v/>
      </c>
      <c r="V316" s="15">
        <f>IF(OR(H316="",C316&lt;&gt;"Processus"),"",H316/MAX(1,N(Q316)))</f>
        <v/>
      </c>
      <c r="W316" s="16">
        <f>IF(AND(C316="Stock",N(T316)&gt;0),N(M316)/T316,"")</f>
        <v/>
      </c>
      <c r="X316" s="17">
        <f>IF(OR(V316="",U316=""),"",V316/(U316*IF(J316="",1,J316)))</f>
        <v/>
      </c>
      <c r="Y316" s="18">
        <f>IF(AND(V316&lt;&gt;"",U316&lt;&gt;""),IF(V316&gt;U316,"GOULOT",""),"")</f>
        <v/>
      </c>
      <c r="Z316" s="18">
        <f>IF(AND(J316&lt;&gt;"",C316="Processus"),IF(J316&lt;Seuil_TRS,"TRS BAS",""),"")</f>
        <v/>
      </c>
      <c r="AA316" s="18">
        <f>IF(AND(C316="Stock",N316&lt;&gt;""),IF(N(M316)&gt;N316,"SURSTOCK",""),"")</f>
        <v/>
      </c>
      <c r="AB316" s="18">
        <f>IF(A316="","",IF(COUNTIF($A$6:$A$405,A316)&gt;1,"ID EN DOUBLE",IF(AND(B316="",C316&lt;&gt;"Client"),"PAS DE SUIVANT",IF(AND(B316&lt;&gt;"",COUNTIF($A$6:$A$405,B316)=0),"SUIVANT INCONNU","OK"))))</f>
        <v/>
      </c>
    </row>
    <row r="317">
      <c r="A317" s="19" t="n"/>
      <c r="B317" s="20" t="n"/>
      <c r="C317" s="20" t="n"/>
      <c r="D317" s="20" t="n"/>
      <c r="E317" s="20" t="n"/>
      <c r="F317" s="20" t="n"/>
      <c r="G317" s="20" t="n"/>
      <c r="H317" s="20" t="n"/>
      <c r="I317" s="20" t="n"/>
      <c r="J317" s="21" t="n"/>
      <c r="K317" s="21" t="n"/>
      <c r="L317" s="20" t="n"/>
      <c r="M317" s="22" t="n"/>
      <c r="N317" s="22" t="n"/>
      <c r="O317" s="22" t="n"/>
      <c r="P317" s="20" t="n"/>
      <c r="Q317" s="20" t="n"/>
      <c r="R317" s="20" t="n"/>
      <c r="S317" s="20" t="n"/>
      <c r="T317" s="14">
        <f>IF(A317="","",IF(C317="Client",N(O317),IFERROR(INDEX($T$6:$T$405,MATCH(B317,$A$6:$A$405,0))*IF(P317="",1,P317),"")))</f>
        <v/>
      </c>
      <c r="U317" s="15">
        <f>IF(OR(T317="",T317=0),"",Ouverture_min/T317)</f>
        <v/>
      </c>
      <c r="V317" s="15">
        <f>IF(OR(H317="",C317&lt;&gt;"Processus"),"",H317/MAX(1,N(Q317)))</f>
        <v/>
      </c>
      <c r="W317" s="16">
        <f>IF(AND(C317="Stock",N(T317)&gt;0),N(M317)/T317,"")</f>
        <v/>
      </c>
      <c r="X317" s="17">
        <f>IF(OR(V317="",U317=""),"",V317/(U317*IF(J317="",1,J317)))</f>
        <v/>
      </c>
      <c r="Y317" s="18">
        <f>IF(AND(V317&lt;&gt;"",U317&lt;&gt;""),IF(V317&gt;U317,"GOULOT",""),"")</f>
        <v/>
      </c>
      <c r="Z317" s="18">
        <f>IF(AND(J317&lt;&gt;"",C317="Processus"),IF(J317&lt;Seuil_TRS,"TRS BAS",""),"")</f>
        <v/>
      </c>
      <c r="AA317" s="18">
        <f>IF(AND(C317="Stock",N317&lt;&gt;""),IF(N(M317)&gt;N317,"SURSTOCK",""),"")</f>
        <v/>
      </c>
      <c r="AB317" s="18">
        <f>IF(A317="","",IF(COUNTIF($A$6:$A$405,A317)&gt;1,"ID EN DOUBLE",IF(AND(B317="",C317&lt;&gt;"Client"),"PAS DE SUIVANT",IF(AND(B317&lt;&gt;"",COUNTIF($A$6:$A$405,B317)=0),"SUIVANT INCONNU","OK"))))</f>
        <v/>
      </c>
    </row>
    <row r="318">
      <c r="A318" s="10" t="n"/>
      <c r="B318" s="11" t="n"/>
      <c r="C318" s="11" t="n"/>
      <c r="D318" s="11" t="n"/>
      <c r="E318" s="11" t="n"/>
      <c r="F318" s="11" t="n"/>
      <c r="G318" s="11" t="n"/>
      <c r="H318" s="11" t="n"/>
      <c r="I318" s="11" t="n"/>
      <c r="J318" s="12" t="n"/>
      <c r="K318" s="12" t="n"/>
      <c r="L318" s="11" t="n"/>
      <c r="M318" s="13" t="n"/>
      <c r="N318" s="13" t="n"/>
      <c r="O318" s="13" t="n"/>
      <c r="P318" s="11" t="n"/>
      <c r="Q318" s="11" t="n"/>
      <c r="R318" s="11" t="n"/>
      <c r="S318" s="11" t="n"/>
      <c r="T318" s="14">
        <f>IF(A318="","",IF(C318="Client",N(O318),IFERROR(INDEX($T$6:$T$405,MATCH(B318,$A$6:$A$405,0))*IF(P318="",1,P318),"")))</f>
        <v/>
      </c>
      <c r="U318" s="15">
        <f>IF(OR(T318="",T318=0),"",Ouverture_min/T318)</f>
        <v/>
      </c>
      <c r="V318" s="15">
        <f>IF(OR(H318="",C318&lt;&gt;"Processus"),"",H318/MAX(1,N(Q318)))</f>
        <v/>
      </c>
      <c r="W318" s="16">
        <f>IF(AND(C318="Stock",N(T318)&gt;0),N(M318)/T318,"")</f>
        <v/>
      </c>
      <c r="X318" s="17">
        <f>IF(OR(V318="",U318=""),"",V318/(U318*IF(J318="",1,J318)))</f>
        <v/>
      </c>
      <c r="Y318" s="18">
        <f>IF(AND(V318&lt;&gt;"",U318&lt;&gt;""),IF(V318&gt;U318,"GOULOT",""),"")</f>
        <v/>
      </c>
      <c r="Z318" s="18">
        <f>IF(AND(J318&lt;&gt;"",C318="Processus"),IF(J318&lt;Seuil_TRS,"TRS BAS",""),"")</f>
        <v/>
      </c>
      <c r="AA318" s="18">
        <f>IF(AND(C318="Stock",N318&lt;&gt;""),IF(N(M318)&gt;N318,"SURSTOCK",""),"")</f>
        <v/>
      </c>
      <c r="AB318" s="18">
        <f>IF(A318="","",IF(COUNTIF($A$6:$A$405,A318)&gt;1,"ID EN DOUBLE",IF(AND(B318="",C318&lt;&gt;"Client"),"PAS DE SUIVANT",IF(AND(B318&lt;&gt;"",COUNTIF($A$6:$A$405,B318)=0),"SUIVANT INCONNU","OK"))))</f>
        <v/>
      </c>
    </row>
    <row r="319">
      <c r="A319" s="19" t="n"/>
      <c r="B319" s="20" t="n"/>
      <c r="C319" s="20" t="n"/>
      <c r="D319" s="20" t="n"/>
      <c r="E319" s="20" t="n"/>
      <c r="F319" s="20" t="n"/>
      <c r="G319" s="20" t="n"/>
      <c r="H319" s="20" t="n"/>
      <c r="I319" s="20" t="n"/>
      <c r="J319" s="21" t="n"/>
      <c r="K319" s="21" t="n"/>
      <c r="L319" s="20" t="n"/>
      <c r="M319" s="22" t="n"/>
      <c r="N319" s="22" t="n"/>
      <c r="O319" s="22" t="n"/>
      <c r="P319" s="20" t="n"/>
      <c r="Q319" s="20" t="n"/>
      <c r="R319" s="20" t="n"/>
      <c r="S319" s="20" t="n"/>
      <c r="T319" s="14">
        <f>IF(A319="","",IF(C319="Client",N(O319),IFERROR(INDEX($T$6:$T$405,MATCH(B319,$A$6:$A$405,0))*IF(P319="",1,P319),"")))</f>
        <v/>
      </c>
      <c r="U319" s="15">
        <f>IF(OR(T319="",T319=0),"",Ouverture_min/T319)</f>
        <v/>
      </c>
      <c r="V319" s="15">
        <f>IF(OR(H319="",C319&lt;&gt;"Processus"),"",H319/MAX(1,N(Q319)))</f>
        <v/>
      </c>
      <c r="W319" s="16">
        <f>IF(AND(C319="Stock",N(T319)&gt;0),N(M319)/T319,"")</f>
        <v/>
      </c>
      <c r="X319" s="17">
        <f>IF(OR(V319="",U319=""),"",V319/(U319*IF(J319="",1,J319)))</f>
        <v/>
      </c>
      <c r="Y319" s="18">
        <f>IF(AND(V319&lt;&gt;"",U319&lt;&gt;""),IF(V319&gt;U319,"GOULOT",""),"")</f>
        <v/>
      </c>
      <c r="Z319" s="18">
        <f>IF(AND(J319&lt;&gt;"",C319="Processus"),IF(J319&lt;Seuil_TRS,"TRS BAS",""),"")</f>
        <v/>
      </c>
      <c r="AA319" s="18">
        <f>IF(AND(C319="Stock",N319&lt;&gt;""),IF(N(M319)&gt;N319,"SURSTOCK",""),"")</f>
        <v/>
      </c>
      <c r="AB319" s="18">
        <f>IF(A319="","",IF(COUNTIF($A$6:$A$405,A319)&gt;1,"ID EN DOUBLE",IF(AND(B319="",C319&lt;&gt;"Client"),"PAS DE SUIVANT",IF(AND(B319&lt;&gt;"",COUNTIF($A$6:$A$405,B319)=0),"SUIVANT INCONNU","OK"))))</f>
        <v/>
      </c>
    </row>
    <row r="320">
      <c r="A320" s="10" t="n"/>
      <c r="B320" s="11" t="n"/>
      <c r="C320" s="11" t="n"/>
      <c r="D320" s="11" t="n"/>
      <c r="E320" s="11" t="n"/>
      <c r="F320" s="11" t="n"/>
      <c r="G320" s="11" t="n"/>
      <c r="H320" s="11" t="n"/>
      <c r="I320" s="11" t="n"/>
      <c r="J320" s="12" t="n"/>
      <c r="K320" s="12" t="n"/>
      <c r="L320" s="11" t="n"/>
      <c r="M320" s="13" t="n"/>
      <c r="N320" s="13" t="n"/>
      <c r="O320" s="13" t="n"/>
      <c r="P320" s="11" t="n"/>
      <c r="Q320" s="11" t="n"/>
      <c r="R320" s="11" t="n"/>
      <c r="S320" s="11" t="n"/>
      <c r="T320" s="14">
        <f>IF(A320="","",IF(C320="Client",N(O320),IFERROR(INDEX($T$6:$T$405,MATCH(B320,$A$6:$A$405,0))*IF(P320="",1,P320),"")))</f>
        <v/>
      </c>
      <c r="U320" s="15">
        <f>IF(OR(T320="",T320=0),"",Ouverture_min/T320)</f>
        <v/>
      </c>
      <c r="V320" s="15">
        <f>IF(OR(H320="",C320&lt;&gt;"Processus"),"",H320/MAX(1,N(Q320)))</f>
        <v/>
      </c>
      <c r="W320" s="16">
        <f>IF(AND(C320="Stock",N(T320)&gt;0),N(M320)/T320,"")</f>
        <v/>
      </c>
      <c r="X320" s="17">
        <f>IF(OR(V320="",U320=""),"",V320/(U320*IF(J320="",1,J320)))</f>
        <v/>
      </c>
      <c r="Y320" s="18">
        <f>IF(AND(V320&lt;&gt;"",U320&lt;&gt;""),IF(V320&gt;U320,"GOULOT",""),"")</f>
        <v/>
      </c>
      <c r="Z320" s="18">
        <f>IF(AND(J320&lt;&gt;"",C320="Processus"),IF(J320&lt;Seuil_TRS,"TRS BAS",""),"")</f>
        <v/>
      </c>
      <c r="AA320" s="18">
        <f>IF(AND(C320="Stock",N320&lt;&gt;""),IF(N(M320)&gt;N320,"SURSTOCK",""),"")</f>
        <v/>
      </c>
      <c r="AB320" s="18">
        <f>IF(A320="","",IF(COUNTIF($A$6:$A$405,A320)&gt;1,"ID EN DOUBLE",IF(AND(B320="",C320&lt;&gt;"Client"),"PAS DE SUIVANT",IF(AND(B320&lt;&gt;"",COUNTIF($A$6:$A$405,B320)=0),"SUIVANT INCONNU","OK"))))</f>
        <v/>
      </c>
    </row>
    <row r="321">
      <c r="A321" s="19" t="n"/>
      <c r="B321" s="20" t="n"/>
      <c r="C321" s="20" t="n"/>
      <c r="D321" s="20" t="n"/>
      <c r="E321" s="20" t="n"/>
      <c r="F321" s="20" t="n"/>
      <c r="G321" s="20" t="n"/>
      <c r="H321" s="20" t="n"/>
      <c r="I321" s="20" t="n"/>
      <c r="J321" s="21" t="n"/>
      <c r="K321" s="21" t="n"/>
      <c r="L321" s="20" t="n"/>
      <c r="M321" s="22" t="n"/>
      <c r="N321" s="22" t="n"/>
      <c r="O321" s="22" t="n"/>
      <c r="P321" s="20" t="n"/>
      <c r="Q321" s="20" t="n"/>
      <c r="R321" s="20" t="n"/>
      <c r="S321" s="20" t="n"/>
      <c r="T321" s="14">
        <f>IF(A321="","",IF(C321="Client",N(O321),IFERROR(INDEX($T$6:$T$405,MATCH(B321,$A$6:$A$405,0))*IF(P321="",1,P321),"")))</f>
        <v/>
      </c>
      <c r="U321" s="15">
        <f>IF(OR(T321="",T321=0),"",Ouverture_min/T321)</f>
        <v/>
      </c>
      <c r="V321" s="15">
        <f>IF(OR(H321="",C321&lt;&gt;"Processus"),"",H321/MAX(1,N(Q321)))</f>
        <v/>
      </c>
      <c r="W321" s="16">
        <f>IF(AND(C321="Stock",N(T321)&gt;0),N(M321)/T321,"")</f>
        <v/>
      </c>
      <c r="X321" s="17">
        <f>IF(OR(V321="",U321=""),"",V321/(U321*IF(J321="",1,J321)))</f>
        <v/>
      </c>
      <c r="Y321" s="18">
        <f>IF(AND(V321&lt;&gt;"",U321&lt;&gt;""),IF(V321&gt;U321,"GOULOT",""),"")</f>
        <v/>
      </c>
      <c r="Z321" s="18">
        <f>IF(AND(J321&lt;&gt;"",C321="Processus"),IF(J321&lt;Seuil_TRS,"TRS BAS",""),"")</f>
        <v/>
      </c>
      <c r="AA321" s="18">
        <f>IF(AND(C321="Stock",N321&lt;&gt;""),IF(N(M321)&gt;N321,"SURSTOCK",""),"")</f>
        <v/>
      </c>
      <c r="AB321" s="18">
        <f>IF(A321="","",IF(COUNTIF($A$6:$A$405,A321)&gt;1,"ID EN DOUBLE",IF(AND(B321="",C321&lt;&gt;"Client"),"PAS DE SUIVANT",IF(AND(B321&lt;&gt;"",COUNTIF($A$6:$A$405,B321)=0),"SUIVANT INCONNU","OK"))))</f>
        <v/>
      </c>
    </row>
    <row r="322">
      <c r="A322" s="10" t="n"/>
      <c r="B322" s="11" t="n"/>
      <c r="C322" s="11" t="n"/>
      <c r="D322" s="11" t="n"/>
      <c r="E322" s="11" t="n"/>
      <c r="F322" s="11" t="n"/>
      <c r="G322" s="11" t="n"/>
      <c r="H322" s="11" t="n"/>
      <c r="I322" s="11" t="n"/>
      <c r="J322" s="12" t="n"/>
      <c r="K322" s="12" t="n"/>
      <c r="L322" s="11" t="n"/>
      <c r="M322" s="13" t="n"/>
      <c r="N322" s="13" t="n"/>
      <c r="O322" s="13" t="n"/>
      <c r="P322" s="11" t="n"/>
      <c r="Q322" s="11" t="n"/>
      <c r="R322" s="11" t="n"/>
      <c r="S322" s="11" t="n"/>
      <c r="T322" s="14">
        <f>IF(A322="","",IF(C322="Client",N(O322),IFERROR(INDEX($T$6:$T$405,MATCH(B322,$A$6:$A$405,0))*IF(P322="",1,P322),"")))</f>
        <v/>
      </c>
      <c r="U322" s="15">
        <f>IF(OR(T322="",T322=0),"",Ouverture_min/T322)</f>
        <v/>
      </c>
      <c r="V322" s="15">
        <f>IF(OR(H322="",C322&lt;&gt;"Processus"),"",H322/MAX(1,N(Q322)))</f>
        <v/>
      </c>
      <c r="W322" s="16">
        <f>IF(AND(C322="Stock",N(T322)&gt;0),N(M322)/T322,"")</f>
        <v/>
      </c>
      <c r="X322" s="17">
        <f>IF(OR(V322="",U322=""),"",V322/(U322*IF(J322="",1,J322)))</f>
        <v/>
      </c>
      <c r="Y322" s="18">
        <f>IF(AND(V322&lt;&gt;"",U322&lt;&gt;""),IF(V322&gt;U322,"GOULOT",""),"")</f>
        <v/>
      </c>
      <c r="Z322" s="18">
        <f>IF(AND(J322&lt;&gt;"",C322="Processus"),IF(J322&lt;Seuil_TRS,"TRS BAS",""),"")</f>
        <v/>
      </c>
      <c r="AA322" s="18">
        <f>IF(AND(C322="Stock",N322&lt;&gt;""),IF(N(M322)&gt;N322,"SURSTOCK",""),"")</f>
        <v/>
      </c>
      <c r="AB322" s="18">
        <f>IF(A322="","",IF(COUNTIF($A$6:$A$405,A322)&gt;1,"ID EN DOUBLE",IF(AND(B322="",C322&lt;&gt;"Client"),"PAS DE SUIVANT",IF(AND(B322&lt;&gt;"",COUNTIF($A$6:$A$405,B322)=0),"SUIVANT INCONNU","OK"))))</f>
        <v/>
      </c>
    </row>
    <row r="323">
      <c r="A323" s="19" t="n"/>
      <c r="B323" s="20" t="n"/>
      <c r="C323" s="20" t="n"/>
      <c r="D323" s="20" t="n"/>
      <c r="E323" s="20" t="n"/>
      <c r="F323" s="20" t="n"/>
      <c r="G323" s="20" t="n"/>
      <c r="H323" s="20" t="n"/>
      <c r="I323" s="20" t="n"/>
      <c r="J323" s="21" t="n"/>
      <c r="K323" s="21" t="n"/>
      <c r="L323" s="20" t="n"/>
      <c r="M323" s="22" t="n"/>
      <c r="N323" s="22" t="n"/>
      <c r="O323" s="22" t="n"/>
      <c r="P323" s="20" t="n"/>
      <c r="Q323" s="20" t="n"/>
      <c r="R323" s="20" t="n"/>
      <c r="S323" s="20" t="n"/>
      <c r="T323" s="14">
        <f>IF(A323="","",IF(C323="Client",N(O323),IFERROR(INDEX($T$6:$T$405,MATCH(B323,$A$6:$A$405,0))*IF(P323="",1,P323),"")))</f>
        <v/>
      </c>
      <c r="U323" s="15">
        <f>IF(OR(T323="",T323=0),"",Ouverture_min/T323)</f>
        <v/>
      </c>
      <c r="V323" s="15">
        <f>IF(OR(H323="",C323&lt;&gt;"Processus"),"",H323/MAX(1,N(Q323)))</f>
        <v/>
      </c>
      <c r="W323" s="16">
        <f>IF(AND(C323="Stock",N(T323)&gt;0),N(M323)/T323,"")</f>
        <v/>
      </c>
      <c r="X323" s="17">
        <f>IF(OR(V323="",U323=""),"",V323/(U323*IF(J323="",1,J323)))</f>
        <v/>
      </c>
      <c r="Y323" s="18">
        <f>IF(AND(V323&lt;&gt;"",U323&lt;&gt;""),IF(V323&gt;U323,"GOULOT",""),"")</f>
        <v/>
      </c>
      <c r="Z323" s="18">
        <f>IF(AND(J323&lt;&gt;"",C323="Processus"),IF(J323&lt;Seuil_TRS,"TRS BAS",""),"")</f>
        <v/>
      </c>
      <c r="AA323" s="18">
        <f>IF(AND(C323="Stock",N323&lt;&gt;""),IF(N(M323)&gt;N323,"SURSTOCK",""),"")</f>
        <v/>
      </c>
      <c r="AB323" s="18">
        <f>IF(A323="","",IF(COUNTIF($A$6:$A$405,A323)&gt;1,"ID EN DOUBLE",IF(AND(B323="",C323&lt;&gt;"Client"),"PAS DE SUIVANT",IF(AND(B323&lt;&gt;"",COUNTIF($A$6:$A$405,B323)=0),"SUIVANT INCONNU","OK"))))</f>
        <v/>
      </c>
    </row>
    <row r="324">
      <c r="A324" s="10" t="n"/>
      <c r="B324" s="11" t="n"/>
      <c r="C324" s="11" t="n"/>
      <c r="D324" s="11" t="n"/>
      <c r="E324" s="11" t="n"/>
      <c r="F324" s="11" t="n"/>
      <c r="G324" s="11" t="n"/>
      <c r="H324" s="11" t="n"/>
      <c r="I324" s="11" t="n"/>
      <c r="J324" s="12" t="n"/>
      <c r="K324" s="12" t="n"/>
      <c r="L324" s="11" t="n"/>
      <c r="M324" s="13" t="n"/>
      <c r="N324" s="13" t="n"/>
      <c r="O324" s="13" t="n"/>
      <c r="P324" s="11" t="n"/>
      <c r="Q324" s="11" t="n"/>
      <c r="R324" s="11" t="n"/>
      <c r="S324" s="11" t="n"/>
      <c r="T324" s="14">
        <f>IF(A324="","",IF(C324="Client",N(O324),IFERROR(INDEX($T$6:$T$405,MATCH(B324,$A$6:$A$405,0))*IF(P324="",1,P324),"")))</f>
        <v/>
      </c>
      <c r="U324" s="15">
        <f>IF(OR(T324="",T324=0),"",Ouverture_min/T324)</f>
        <v/>
      </c>
      <c r="V324" s="15">
        <f>IF(OR(H324="",C324&lt;&gt;"Processus"),"",H324/MAX(1,N(Q324)))</f>
        <v/>
      </c>
      <c r="W324" s="16">
        <f>IF(AND(C324="Stock",N(T324)&gt;0),N(M324)/T324,"")</f>
        <v/>
      </c>
      <c r="X324" s="17">
        <f>IF(OR(V324="",U324=""),"",V324/(U324*IF(J324="",1,J324)))</f>
        <v/>
      </c>
      <c r="Y324" s="18">
        <f>IF(AND(V324&lt;&gt;"",U324&lt;&gt;""),IF(V324&gt;U324,"GOULOT",""),"")</f>
        <v/>
      </c>
      <c r="Z324" s="18">
        <f>IF(AND(J324&lt;&gt;"",C324="Processus"),IF(J324&lt;Seuil_TRS,"TRS BAS",""),"")</f>
        <v/>
      </c>
      <c r="AA324" s="18">
        <f>IF(AND(C324="Stock",N324&lt;&gt;""),IF(N(M324)&gt;N324,"SURSTOCK",""),"")</f>
        <v/>
      </c>
      <c r="AB324" s="18">
        <f>IF(A324="","",IF(COUNTIF($A$6:$A$405,A324)&gt;1,"ID EN DOUBLE",IF(AND(B324="",C324&lt;&gt;"Client"),"PAS DE SUIVANT",IF(AND(B324&lt;&gt;"",COUNTIF($A$6:$A$405,B324)=0),"SUIVANT INCONNU","OK"))))</f>
        <v/>
      </c>
    </row>
    <row r="325">
      <c r="A325" s="19" t="n"/>
      <c r="B325" s="20" t="n"/>
      <c r="C325" s="20" t="n"/>
      <c r="D325" s="20" t="n"/>
      <c r="E325" s="20" t="n"/>
      <c r="F325" s="20" t="n"/>
      <c r="G325" s="20" t="n"/>
      <c r="H325" s="20" t="n"/>
      <c r="I325" s="20" t="n"/>
      <c r="J325" s="21" t="n"/>
      <c r="K325" s="21" t="n"/>
      <c r="L325" s="20" t="n"/>
      <c r="M325" s="22" t="n"/>
      <c r="N325" s="22" t="n"/>
      <c r="O325" s="22" t="n"/>
      <c r="P325" s="20" t="n"/>
      <c r="Q325" s="20" t="n"/>
      <c r="R325" s="20" t="n"/>
      <c r="S325" s="20" t="n"/>
      <c r="T325" s="14">
        <f>IF(A325="","",IF(C325="Client",N(O325),IFERROR(INDEX($T$6:$T$405,MATCH(B325,$A$6:$A$405,0))*IF(P325="",1,P325),"")))</f>
        <v/>
      </c>
      <c r="U325" s="15">
        <f>IF(OR(T325="",T325=0),"",Ouverture_min/T325)</f>
        <v/>
      </c>
      <c r="V325" s="15">
        <f>IF(OR(H325="",C325&lt;&gt;"Processus"),"",H325/MAX(1,N(Q325)))</f>
        <v/>
      </c>
      <c r="W325" s="16">
        <f>IF(AND(C325="Stock",N(T325)&gt;0),N(M325)/T325,"")</f>
        <v/>
      </c>
      <c r="X325" s="17">
        <f>IF(OR(V325="",U325=""),"",V325/(U325*IF(J325="",1,J325)))</f>
        <v/>
      </c>
      <c r="Y325" s="18">
        <f>IF(AND(V325&lt;&gt;"",U325&lt;&gt;""),IF(V325&gt;U325,"GOULOT",""),"")</f>
        <v/>
      </c>
      <c r="Z325" s="18">
        <f>IF(AND(J325&lt;&gt;"",C325="Processus"),IF(J325&lt;Seuil_TRS,"TRS BAS",""),"")</f>
        <v/>
      </c>
      <c r="AA325" s="18">
        <f>IF(AND(C325="Stock",N325&lt;&gt;""),IF(N(M325)&gt;N325,"SURSTOCK",""),"")</f>
        <v/>
      </c>
      <c r="AB325" s="18">
        <f>IF(A325="","",IF(COUNTIF($A$6:$A$405,A325)&gt;1,"ID EN DOUBLE",IF(AND(B325="",C325&lt;&gt;"Client"),"PAS DE SUIVANT",IF(AND(B325&lt;&gt;"",COUNTIF($A$6:$A$405,B325)=0),"SUIVANT INCONNU","OK"))))</f>
        <v/>
      </c>
    </row>
    <row r="326">
      <c r="A326" s="10" t="n"/>
      <c r="B326" s="11" t="n"/>
      <c r="C326" s="11" t="n"/>
      <c r="D326" s="11" t="n"/>
      <c r="E326" s="11" t="n"/>
      <c r="F326" s="11" t="n"/>
      <c r="G326" s="11" t="n"/>
      <c r="H326" s="11" t="n"/>
      <c r="I326" s="11" t="n"/>
      <c r="J326" s="12" t="n"/>
      <c r="K326" s="12" t="n"/>
      <c r="L326" s="11" t="n"/>
      <c r="M326" s="13" t="n"/>
      <c r="N326" s="13" t="n"/>
      <c r="O326" s="13" t="n"/>
      <c r="P326" s="11" t="n"/>
      <c r="Q326" s="11" t="n"/>
      <c r="R326" s="11" t="n"/>
      <c r="S326" s="11" t="n"/>
      <c r="T326" s="14">
        <f>IF(A326="","",IF(C326="Client",N(O326),IFERROR(INDEX($T$6:$T$405,MATCH(B326,$A$6:$A$405,0))*IF(P326="",1,P326),"")))</f>
        <v/>
      </c>
      <c r="U326" s="15">
        <f>IF(OR(T326="",T326=0),"",Ouverture_min/T326)</f>
        <v/>
      </c>
      <c r="V326" s="15">
        <f>IF(OR(H326="",C326&lt;&gt;"Processus"),"",H326/MAX(1,N(Q326)))</f>
        <v/>
      </c>
      <c r="W326" s="16">
        <f>IF(AND(C326="Stock",N(T326)&gt;0),N(M326)/T326,"")</f>
        <v/>
      </c>
      <c r="X326" s="17">
        <f>IF(OR(V326="",U326=""),"",V326/(U326*IF(J326="",1,J326)))</f>
        <v/>
      </c>
      <c r="Y326" s="18">
        <f>IF(AND(V326&lt;&gt;"",U326&lt;&gt;""),IF(V326&gt;U326,"GOULOT",""),"")</f>
        <v/>
      </c>
      <c r="Z326" s="18">
        <f>IF(AND(J326&lt;&gt;"",C326="Processus"),IF(J326&lt;Seuil_TRS,"TRS BAS",""),"")</f>
        <v/>
      </c>
      <c r="AA326" s="18">
        <f>IF(AND(C326="Stock",N326&lt;&gt;""),IF(N(M326)&gt;N326,"SURSTOCK",""),"")</f>
        <v/>
      </c>
      <c r="AB326" s="18">
        <f>IF(A326="","",IF(COUNTIF($A$6:$A$405,A326)&gt;1,"ID EN DOUBLE",IF(AND(B326="",C326&lt;&gt;"Client"),"PAS DE SUIVANT",IF(AND(B326&lt;&gt;"",COUNTIF($A$6:$A$405,B326)=0),"SUIVANT INCONNU","OK"))))</f>
        <v/>
      </c>
    </row>
    <row r="327">
      <c r="A327" s="19" t="n"/>
      <c r="B327" s="20" t="n"/>
      <c r="C327" s="20" t="n"/>
      <c r="D327" s="20" t="n"/>
      <c r="E327" s="20" t="n"/>
      <c r="F327" s="20" t="n"/>
      <c r="G327" s="20" t="n"/>
      <c r="H327" s="20" t="n"/>
      <c r="I327" s="20" t="n"/>
      <c r="J327" s="21" t="n"/>
      <c r="K327" s="21" t="n"/>
      <c r="L327" s="20" t="n"/>
      <c r="M327" s="22" t="n"/>
      <c r="N327" s="22" t="n"/>
      <c r="O327" s="22" t="n"/>
      <c r="P327" s="20" t="n"/>
      <c r="Q327" s="20" t="n"/>
      <c r="R327" s="20" t="n"/>
      <c r="S327" s="20" t="n"/>
      <c r="T327" s="14">
        <f>IF(A327="","",IF(C327="Client",N(O327),IFERROR(INDEX($T$6:$T$405,MATCH(B327,$A$6:$A$405,0))*IF(P327="",1,P327),"")))</f>
        <v/>
      </c>
      <c r="U327" s="15">
        <f>IF(OR(T327="",T327=0),"",Ouverture_min/T327)</f>
        <v/>
      </c>
      <c r="V327" s="15">
        <f>IF(OR(H327="",C327&lt;&gt;"Processus"),"",H327/MAX(1,N(Q327)))</f>
        <v/>
      </c>
      <c r="W327" s="16">
        <f>IF(AND(C327="Stock",N(T327)&gt;0),N(M327)/T327,"")</f>
        <v/>
      </c>
      <c r="X327" s="17">
        <f>IF(OR(V327="",U327=""),"",V327/(U327*IF(J327="",1,J327)))</f>
        <v/>
      </c>
      <c r="Y327" s="18">
        <f>IF(AND(V327&lt;&gt;"",U327&lt;&gt;""),IF(V327&gt;U327,"GOULOT",""),"")</f>
        <v/>
      </c>
      <c r="Z327" s="18">
        <f>IF(AND(J327&lt;&gt;"",C327="Processus"),IF(J327&lt;Seuil_TRS,"TRS BAS",""),"")</f>
        <v/>
      </c>
      <c r="AA327" s="18">
        <f>IF(AND(C327="Stock",N327&lt;&gt;""),IF(N(M327)&gt;N327,"SURSTOCK",""),"")</f>
        <v/>
      </c>
      <c r="AB327" s="18">
        <f>IF(A327="","",IF(COUNTIF($A$6:$A$405,A327)&gt;1,"ID EN DOUBLE",IF(AND(B327="",C327&lt;&gt;"Client"),"PAS DE SUIVANT",IF(AND(B327&lt;&gt;"",COUNTIF($A$6:$A$405,B327)=0),"SUIVANT INCONNU","OK"))))</f>
        <v/>
      </c>
    </row>
    <row r="328">
      <c r="A328" s="10" t="n"/>
      <c r="B328" s="11" t="n"/>
      <c r="C328" s="11" t="n"/>
      <c r="D328" s="11" t="n"/>
      <c r="E328" s="11" t="n"/>
      <c r="F328" s="11" t="n"/>
      <c r="G328" s="11" t="n"/>
      <c r="H328" s="11" t="n"/>
      <c r="I328" s="11" t="n"/>
      <c r="J328" s="12" t="n"/>
      <c r="K328" s="12" t="n"/>
      <c r="L328" s="11" t="n"/>
      <c r="M328" s="13" t="n"/>
      <c r="N328" s="13" t="n"/>
      <c r="O328" s="13" t="n"/>
      <c r="P328" s="11" t="n"/>
      <c r="Q328" s="11" t="n"/>
      <c r="R328" s="11" t="n"/>
      <c r="S328" s="11" t="n"/>
      <c r="T328" s="14">
        <f>IF(A328="","",IF(C328="Client",N(O328),IFERROR(INDEX($T$6:$T$405,MATCH(B328,$A$6:$A$405,0))*IF(P328="",1,P328),"")))</f>
        <v/>
      </c>
      <c r="U328" s="15">
        <f>IF(OR(T328="",T328=0),"",Ouverture_min/T328)</f>
        <v/>
      </c>
      <c r="V328" s="15">
        <f>IF(OR(H328="",C328&lt;&gt;"Processus"),"",H328/MAX(1,N(Q328)))</f>
        <v/>
      </c>
      <c r="W328" s="16">
        <f>IF(AND(C328="Stock",N(T328)&gt;0),N(M328)/T328,"")</f>
        <v/>
      </c>
      <c r="X328" s="17">
        <f>IF(OR(V328="",U328=""),"",V328/(U328*IF(J328="",1,J328)))</f>
        <v/>
      </c>
      <c r="Y328" s="18">
        <f>IF(AND(V328&lt;&gt;"",U328&lt;&gt;""),IF(V328&gt;U328,"GOULOT",""),"")</f>
        <v/>
      </c>
      <c r="Z328" s="18">
        <f>IF(AND(J328&lt;&gt;"",C328="Processus"),IF(J328&lt;Seuil_TRS,"TRS BAS",""),"")</f>
        <v/>
      </c>
      <c r="AA328" s="18">
        <f>IF(AND(C328="Stock",N328&lt;&gt;""),IF(N(M328)&gt;N328,"SURSTOCK",""),"")</f>
        <v/>
      </c>
      <c r="AB328" s="18">
        <f>IF(A328="","",IF(COUNTIF($A$6:$A$405,A328)&gt;1,"ID EN DOUBLE",IF(AND(B328="",C328&lt;&gt;"Client"),"PAS DE SUIVANT",IF(AND(B328&lt;&gt;"",COUNTIF($A$6:$A$405,B328)=0),"SUIVANT INCONNU","OK"))))</f>
        <v/>
      </c>
    </row>
    <row r="329">
      <c r="A329" s="19" t="n"/>
      <c r="B329" s="20" t="n"/>
      <c r="C329" s="20" t="n"/>
      <c r="D329" s="20" t="n"/>
      <c r="E329" s="20" t="n"/>
      <c r="F329" s="20" t="n"/>
      <c r="G329" s="20" t="n"/>
      <c r="H329" s="20" t="n"/>
      <c r="I329" s="20" t="n"/>
      <c r="J329" s="21" t="n"/>
      <c r="K329" s="21" t="n"/>
      <c r="L329" s="20" t="n"/>
      <c r="M329" s="22" t="n"/>
      <c r="N329" s="22" t="n"/>
      <c r="O329" s="22" t="n"/>
      <c r="P329" s="20" t="n"/>
      <c r="Q329" s="20" t="n"/>
      <c r="R329" s="20" t="n"/>
      <c r="S329" s="20" t="n"/>
      <c r="T329" s="14">
        <f>IF(A329="","",IF(C329="Client",N(O329),IFERROR(INDEX($T$6:$T$405,MATCH(B329,$A$6:$A$405,0))*IF(P329="",1,P329),"")))</f>
        <v/>
      </c>
      <c r="U329" s="15">
        <f>IF(OR(T329="",T329=0),"",Ouverture_min/T329)</f>
        <v/>
      </c>
      <c r="V329" s="15">
        <f>IF(OR(H329="",C329&lt;&gt;"Processus"),"",H329/MAX(1,N(Q329)))</f>
        <v/>
      </c>
      <c r="W329" s="16">
        <f>IF(AND(C329="Stock",N(T329)&gt;0),N(M329)/T329,"")</f>
        <v/>
      </c>
      <c r="X329" s="17">
        <f>IF(OR(V329="",U329=""),"",V329/(U329*IF(J329="",1,J329)))</f>
        <v/>
      </c>
      <c r="Y329" s="18">
        <f>IF(AND(V329&lt;&gt;"",U329&lt;&gt;""),IF(V329&gt;U329,"GOULOT",""),"")</f>
        <v/>
      </c>
      <c r="Z329" s="18">
        <f>IF(AND(J329&lt;&gt;"",C329="Processus"),IF(J329&lt;Seuil_TRS,"TRS BAS",""),"")</f>
        <v/>
      </c>
      <c r="AA329" s="18">
        <f>IF(AND(C329="Stock",N329&lt;&gt;""),IF(N(M329)&gt;N329,"SURSTOCK",""),"")</f>
        <v/>
      </c>
      <c r="AB329" s="18">
        <f>IF(A329="","",IF(COUNTIF($A$6:$A$405,A329)&gt;1,"ID EN DOUBLE",IF(AND(B329="",C329&lt;&gt;"Client"),"PAS DE SUIVANT",IF(AND(B329&lt;&gt;"",COUNTIF($A$6:$A$405,B329)=0),"SUIVANT INCONNU","OK"))))</f>
        <v/>
      </c>
    </row>
    <row r="330">
      <c r="A330" s="10" t="n"/>
      <c r="B330" s="11" t="n"/>
      <c r="C330" s="11" t="n"/>
      <c r="D330" s="11" t="n"/>
      <c r="E330" s="11" t="n"/>
      <c r="F330" s="11" t="n"/>
      <c r="G330" s="11" t="n"/>
      <c r="H330" s="11" t="n"/>
      <c r="I330" s="11" t="n"/>
      <c r="J330" s="12" t="n"/>
      <c r="K330" s="12" t="n"/>
      <c r="L330" s="11" t="n"/>
      <c r="M330" s="13" t="n"/>
      <c r="N330" s="13" t="n"/>
      <c r="O330" s="13" t="n"/>
      <c r="P330" s="11" t="n"/>
      <c r="Q330" s="11" t="n"/>
      <c r="R330" s="11" t="n"/>
      <c r="S330" s="11" t="n"/>
      <c r="T330" s="14">
        <f>IF(A330="","",IF(C330="Client",N(O330),IFERROR(INDEX($T$6:$T$405,MATCH(B330,$A$6:$A$405,0))*IF(P330="",1,P330),"")))</f>
        <v/>
      </c>
      <c r="U330" s="15">
        <f>IF(OR(T330="",T330=0),"",Ouverture_min/T330)</f>
        <v/>
      </c>
      <c r="V330" s="15">
        <f>IF(OR(H330="",C330&lt;&gt;"Processus"),"",H330/MAX(1,N(Q330)))</f>
        <v/>
      </c>
      <c r="W330" s="16">
        <f>IF(AND(C330="Stock",N(T330)&gt;0),N(M330)/T330,"")</f>
        <v/>
      </c>
      <c r="X330" s="17">
        <f>IF(OR(V330="",U330=""),"",V330/(U330*IF(J330="",1,J330)))</f>
        <v/>
      </c>
      <c r="Y330" s="18">
        <f>IF(AND(V330&lt;&gt;"",U330&lt;&gt;""),IF(V330&gt;U330,"GOULOT",""),"")</f>
        <v/>
      </c>
      <c r="Z330" s="18">
        <f>IF(AND(J330&lt;&gt;"",C330="Processus"),IF(J330&lt;Seuil_TRS,"TRS BAS",""),"")</f>
        <v/>
      </c>
      <c r="AA330" s="18">
        <f>IF(AND(C330="Stock",N330&lt;&gt;""),IF(N(M330)&gt;N330,"SURSTOCK",""),"")</f>
        <v/>
      </c>
      <c r="AB330" s="18">
        <f>IF(A330="","",IF(COUNTIF($A$6:$A$405,A330)&gt;1,"ID EN DOUBLE",IF(AND(B330="",C330&lt;&gt;"Client"),"PAS DE SUIVANT",IF(AND(B330&lt;&gt;"",COUNTIF($A$6:$A$405,B330)=0),"SUIVANT INCONNU","OK"))))</f>
        <v/>
      </c>
    </row>
    <row r="331">
      <c r="A331" s="19" t="n"/>
      <c r="B331" s="20" t="n"/>
      <c r="C331" s="20" t="n"/>
      <c r="D331" s="20" t="n"/>
      <c r="E331" s="20" t="n"/>
      <c r="F331" s="20" t="n"/>
      <c r="G331" s="20" t="n"/>
      <c r="H331" s="20" t="n"/>
      <c r="I331" s="20" t="n"/>
      <c r="J331" s="21" t="n"/>
      <c r="K331" s="21" t="n"/>
      <c r="L331" s="20" t="n"/>
      <c r="M331" s="22" t="n"/>
      <c r="N331" s="22" t="n"/>
      <c r="O331" s="22" t="n"/>
      <c r="P331" s="20" t="n"/>
      <c r="Q331" s="20" t="n"/>
      <c r="R331" s="20" t="n"/>
      <c r="S331" s="20" t="n"/>
      <c r="T331" s="14">
        <f>IF(A331="","",IF(C331="Client",N(O331),IFERROR(INDEX($T$6:$T$405,MATCH(B331,$A$6:$A$405,0))*IF(P331="",1,P331),"")))</f>
        <v/>
      </c>
      <c r="U331" s="15">
        <f>IF(OR(T331="",T331=0),"",Ouverture_min/T331)</f>
        <v/>
      </c>
      <c r="V331" s="15">
        <f>IF(OR(H331="",C331&lt;&gt;"Processus"),"",H331/MAX(1,N(Q331)))</f>
        <v/>
      </c>
      <c r="W331" s="16">
        <f>IF(AND(C331="Stock",N(T331)&gt;0),N(M331)/T331,"")</f>
        <v/>
      </c>
      <c r="X331" s="17">
        <f>IF(OR(V331="",U331=""),"",V331/(U331*IF(J331="",1,J331)))</f>
        <v/>
      </c>
      <c r="Y331" s="18">
        <f>IF(AND(V331&lt;&gt;"",U331&lt;&gt;""),IF(V331&gt;U331,"GOULOT",""),"")</f>
        <v/>
      </c>
      <c r="Z331" s="18">
        <f>IF(AND(J331&lt;&gt;"",C331="Processus"),IF(J331&lt;Seuil_TRS,"TRS BAS",""),"")</f>
        <v/>
      </c>
      <c r="AA331" s="18">
        <f>IF(AND(C331="Stock",N331&lt;&gt;""),IF(N(M331)&gt;N331,"SURSTOCK",""),"")</f>
        <v/>
      </c>
      <c r="AB331" s="18">
        <f>IF(A331="","",IF(COUNTIF($A$6:$A$405,A331)&gt;1,"ID EN DOUBLE",IF(AND(B331="",C331&lt;&gt;"Client"),"PAS DE SUIVANT",IF(AND(B331&lt;&gt;"",COUNTIF($A$6:$A$405,B331)=0),"SUIVANT INCONNU","OK"))))</f>
        <v/>
      </c>
    </row>
    <row r="332">
      <c r="A332" s="10" t="n"/>
      <c r="B332" s="11" t="n"/>
      <c r="C332" s="11" t="n"/>
      <c r="D332" s="11" t="n"/>
      <c r="E332" s="11" t="n"/>
      <c r="F332" s="11" t="n"/>
      <c r="G332" s="11" t="n"/>
      <c r="H332" s="11" t="n"/>
      <c r="I332" s="11" t="n"/>
      <c r="J332" s="12" t="n"/>
      <c r="K332" s="12" t="n"/>
      <c r="L332" s="11" t="n"/>
      <c r="M332" s="13" t="n"/>
      <c r="N332" s="13" t="n"/>
      <c r="O332" s="13" t="n"/>
      <c r="P332" s="11" t="n"/>
      <c r="Q332" s="11" t="n"/>
      <c r="R332" s="11" t="n"/>
      <c r="S332" s="11" t="n"/>
      <c r="T332" s="14">
        <f>IF(A332="","",IF(C332="Client",N(O332),IFERROR(INDEX($T$6:$T$405,MATCH(B332,$A$6:$A$405,0))*IF(P332="",1,P332),"")))</f>
        <v/>
      </c>
      <c r="U332" s="15">
        <f>IF(OR(T332="",T332=0),"",Ouverture_min/T332)</f>
        <v/>
      </c>
      <c r="V332" s="15">
        <f>IF(OR(H332="",C332&lt;&gt;"Processus"),"",H332/MAX(1,N(Q332)))</f>
        <v/>
      </c>
      <c r="W332" s="16">
        <f>IF(AND(C332="Stock",N(T332)&gt;0),N(M332)/T332,"")</f>
        <v/>
      </c>
      <c r="X332" s="17">
        <f>IF(OR(V332="",U332=""),"",V332/(U332*IF(J332="",1,J332)))</f>
        <v/>
      </c>
      <c r="Y332" s="18">
        <f>IF(AND(V332&lt;&gt;"",U332&lt;&gt;""),IF(V332&gt;U332,"GOULOT",""),"")</f>
        <v/>
      </c>
      <c r="Z332" s="18">
        <f>IF(AND(J332&lt;&gt;"",C332="Processus"),IF(J332&lt;Seuil_TRS,"TRS BAS",""),"")</f>
        <v/>
      </c>
      <c r="AA332" s="18">
        <f>IF(AND(C332="Stock",N332&lt;&gt;""),IF(N(M332)&gt;N332,"SURSTOCK",""),"")</f>
        <v/>
      </c>
      <c r="AB332" s="18">
        <f>IF(A332="","",IF(COUNTIF($A$6:$A$405,A332)&gt;1,"ID EN DOUBLE",IF(AND(B332="",C332&lt;&gt;"Client"),"PAS DE SUIVANT",IF(AND(B332&lt;&gt;"",COUNTIF($A$6:$A$405,B332)=0),"SUIVANT INCONNU","OK"))))</f>
        <v/>
      </c>
    </row>
    <row r="333">
      <c r="A333" s="19" t="n"/>
      <c r="B333" s="20" t="n"/>
      <c r="C333" s="20" t="n"/>
      <c r="D333" s="20" t="n"/>
      <c r="E333" s="20" t="n"/>
      <c r="F333" s="20" t="n"/>
      <c r="G333" s="20" t="n"/>
      <c r="H333" s="20" t="n"/>
      <c r="I333" s="20" t="n"/>
      <c r="J333" s="21" t="n"/>
      <c r="K333" s="21" t="n"/>
      <c r="L333" s="20" t="n"/>
      <c r="M333" s="22" t="n"/>
      <c r="N333" s="22" t="n"/>
      <c r="O333" s="22" t="n"/>
      <c r="P333" s="20" t="n"/>
      <c r="Q333" s="20" t="n"/>
      <c r="R333" s="20" t="n"/>
      <c r="S333" s="20" t="n"/>
      <c r="T333" s="14">
        <f>IF(A333="","",IF(C333="Client",N(O333),IFERROR(INDEX($T$6:$T$405,MATCH(B333,$A$6:$A$405,0))*IF(P333="",1,P333),"")))</f>
        <v/>
      </c>
      <c r="U333" s="15">
        <f>IF(OR(T333="",T333=0),"",Ouverture_min/T333)</f>
        <v/>
      </c>
      <c r="V333" s="15">
        <f>IF(OR(H333="",C333&lt;&gt;"Processus"),"",H333/MAX(1,N(Q333)))</f>
        <v/>
      </c>
      <c r="W333" s="16">
        <f>IF(AND(C333="Stock",N(T333)&gt;0),N(M333)/T333,"")</f>
        <v/>
      </c>
      <c r="X333" s="17">
        <f>IF(OR(V333="",U333=""),"",V333/(U333*IF(J333="",1,J333)))</f>
        <v/>
      </c>
      <c r="Y333" s="18">
        <f>IF(AND(V333&lt;&gt;"",U333&lt;&gt;""),IF(V333&gt;U333,"GOULOT",""),"")</f>
        <v/>
      </c>
      <c r="Z333" s="18">
        <f>IF(AND(J333&lt;&gt;"",C333="Processus"),IF(J333&lt;Seuil_TRS,"TRS BAS",""),"")</f>
        <v/>
      </c>
      <c r="AA333" s="18">
        <f>IF(AND(C333="Stock",N333&lt;&gt;""),IF(N(M333)&gt;N333,"SURSTOCK",""),"")</f>
        <v/>
      </c>
      <c r="AB333" s="18">
        <f>IF(A333="","",IF(COUNTIF($A$6:$A$405,A333)&gt;1,"ID EN DOUBLE",IF(AND(B333="",C333&lt;&gt;"Client"),"PAS DE SUIVANT",IF(AND(B333&lt;&gt;"",COUNTIF($A$6:$A$405,B333)=0),"SUIVANT INCONNU","OK"))))</f>
        <v/>
      </c>
    </row>
    <row r="334">
      <c r="A334" s="10" t="n"/>
      <c r="B334" s="11" t="n"/>
      <c r="C334" s="11" t="n"/>
      <c r="D334" s="11" t="n"/>
      <c r="E334" s="11" t="n"/>
      <c r="F334" s="11" t="n"/>
      <c r="G334" s="11" t="n"/>
      <c r="H334" s="11" t="n"/>
      <c r="I334" s="11" t="n"/>
      <c r="J334" s="12" t="n"/>
      <c r="K334" s="12" t="n"/>
      <c r="L334" s="11" t="n"/>
      <c r="M334" s="13" t="n"/>
      <c r="N334" s="13" t="n"/>
      <c r="O334" s="13" t="n"/>
      <c r="P334" s="11" t="n"/>
      <c r="Q334" s="11" t="n"/>
      <c r="R334" s="11" t="n"/>
      <c r="S334" s="11" t="n"/>
      <c r="T334" s="14">
        <f>IF(A334="","",IF(C334="Client",N(O334),IFERROR(INDEX($T$6:$T$405,MATCH(B334,$A$6:$A$405,0))*IF(P334="",1,P334),"")))</f>
        <v/>
      </c>
      <c r="U334" s="15">
        <f>IF(OR(T334="",T334=0),"",Ouverture_min/T334)</f>
        <v/>
      </c>
      <c r="V334" s="15">
        <f>IF(OR(H334="",C334&lt;&gt;"Processus"),"",H334/MAX(1,N(Q334)))</f>
        <v/>
      </c>
      <c r="W334" s="16">
        <f>IF(AND(C334="Stock",N(T334)&gt;0),N(M334)/T334,"")</f>
        <v/>
      </c>
      <c r="X334" s="17">
        <f>IF(OR(V334="",U334=""),"",V334/(U334*IF(J334="",1,J334)))</f>
        <v/>
      </c>
      <c r="Y334" s="18">
        <f>IF(AND(V334&lt;&gt;"",U334&lt;&gt;""),IF(V334&gt;U334,"GOULOT",""),"")</f>
        <v/>
      </c>
      <c r="Z334" s="18">
        <f>IF(AND(J334&lt;&gt;"",C334="Processus"),IF(J334&lt;Seuil_TRS,"TRS BAS",""),"")</f>
        <v/>
      </c>
      <c r="AA334" s="18">
        <f>IF(AND(C334="Stock",N334&lt;&gt;""),IF(N(M334)&gt;N334,"SURSTOCK",""),"")</f>
        <v/>
      </c>
      <c r="AB334" s="18">
        <f>IF(A334="","",IF(COUNTIF($A$6:$A$405,A334)&gt;1,"ID EN DOUBLE",IF(AND(B334="",C334&lt;&gt;"Client"),"PAS DE SUIVANT",IF(AND(B334&lt;&gt;"",COUNTIF($A$6:$A$405,B334)=0),"SUIVANT INCONNU","OK"))))</f>
        <v/>
      </c>
    </row>
    <row r="335">
      <c r="A335" s="19" t="n"/>
      <c r="B335" s="20" t="n"/>
      <c r="C335" s="20" t="n"/>
      <c r="D335" s="20" t="n"/>
      <c r="E335" s="20" t="n"/>
      <c r="F335" s="20" t="n"/>
      <c r="G335" s="20" t="n"/>
      <c r="H335" s="20" t="n"/>
      <c r="I335" s="20" t="n"/>
      <c r="J335" s="21" t="n"/>
      <c r="K335" s="21" t="n"/>
      <c r="L335" s="20" t="n"/>
      <c r="M335" s="22" t="n"/>
      <c r="N335" s="22" t="n"/>
      <c r="O335" s="22" t="n"/>
      <c r="P335" s="20" t="n"/>
      <c r="Q335" s="20" t="n"/>
      <c r="R335" s="20" t="n"/>
      <c r="S335" s="20" t="n"/>
      <c r="T335" s="14">
        <f>IF(A335="","",IF(C335="Client",N(O335),IFERROR(INDEX($T$6:$T$405,MATCH(B335,$A$6:$A$405,0))*IF(P335="",1,P335),"")))</f>
        <v/>
      </c>
      <c r="U335" s="15">
        <f>IF(OR(T335="",T335=0),"",Ouverture_min/T335)</f>
        <v/>
      </c>
      <c r="V335" s="15">
        <f>IF(OR(H335="",C335&lt;&gt;"Processus"),"",H335/MAX(1,N(Q335)))</f>
        <v/>
      </c>
      <c r="W335" s="16">
        <f>IF(AND(C335="Stock",N(T335)&gt;0),N(M335)/T335,"")</f>
        <v/>
      </c>
      <c r="X335" s="17">
        <f>IF(OR(V335="",U335=""),"",V335/(U335*IF(J335="",1,J335)))</f>
        <v/>
      </c>
      <c r="Y335" s="18">
        <f>IF(AND(V335&lt;&gt;"",U335&lt;&gt;""),IF(V335&gt;U335,"GOULOT",""),"")</f>
        <v/>
      </c>
      <c r="Z335" s="18">
        <f>IF(AND(J335&lt;&gt;"",C335="Processus"),IF(J335&lt;Seuil_TRS,"TRS BAS",""),"")</f>
        <v/>
      </c>
      <c r="AA335" s="18">
        <f>IF(AND(C335="Stock",N335&lt;&gt;""),IF(N(M335)&gt;N335,"SURSTOCK",""),"")</f>
        <v/>
      </c>
      <c r="AB335" s="18">
        <f>IF(A335="","",IF(COUNTIF($A$6:$A$405,A335)&gt;1,"ID EN DOUBLE",IF(AND(B335="",C335&lt;&gt;"Client"),"PAS DE SUIVANT",IF(AND(B335&lt;&gt;"",COUNTIF($A$6:$A$405,B335)=0),"SUIVANT INCONNU","OK"))))</f>
        <v/>
      </c>
    </row>
    <row r="336">
      <c r="A336" s="10" t="n"/>
      <c r="B336" s="11" t="n"/>
      <c r="C336" s="11" t="n"/>
      <c r="D336" s="11" t="n"/>
      <c r="E336" s="11" t="n"/>
      <c r="F336" s="11" t="n"/>
      <c r="G336" s="11" t="n"/>
      <c r="H336" s="11" t="n"/>
      <c r="I336" s="11" t="n"/>
      <c r="J336" s="12" t="n"/>
      <c r="K336" s="12" t="n"/>
      <c r="L336" s="11" t="n"/>
      <c r="M336" s="13" t="n"/>
      <c r="N336" s="13" t="n"/>
      <c r="O336" s="13" t="n"/>
      <c r="P336" s="11" t="n"/>
      <c r="Q336" s="11" t="n"/>
      <c r="R336" s="11" t="n"/>
      <c r="S336" s="11" t="n"/>
      <c r="T336" s="14">
        <f>IF(A336="","",IF(C336="Client",N(O336),IFERROR(INDEX($T$6:$T$405,MATCH(B336,$A$6:$A$405,0))*IF(P336="",1,P336),"")))</f>
        <v/>
      </c>
      <c r="U336" s="15">
        <f>IF(OR(T336="",T336=0),"",Ouverture_min/T336)</f>
        <v/>
      </c>
      <c r="V336" s="15">
        <f>IF(OR(H336="",C336&lt;&gt;"Processus"),"",H336/MAX(1,N(Q336)))</f>
        <v/>
      </c>
      <c r="W336" s="16">
        <f>IF(AND(C336="Stock",N(T336)&gt;0),N(M336)/T336,"")</f>
        <v/>
      </c>
      <c r="X336" s="17">
        <f>IF(OR(V336="",U336=""),"",V336/(U336*IF(J336="",1,J336)))</f>
        <v/>
      </c>
      <c r="Y336" s="18">
        <f>IF(AND(V336&lt;&gt;"",U336&lt;&gt;""),IF(V336&gt;U336,"GOULOT",""),"")</f>
        <v/>
      </c>
      <c r="Z336" s="18">
        <f>IF(AND(J336&lt;&gt;"",C336="Processus"),IF(J336&lt;Seuil_TRS,"TRS BAS",""),"")</f>
        <v/>
      </c>
      <c r="AA336" s="18">
        <f>IF(AND(C336="Stock",N336&lt;&gt;""),IF(N(M336)&gt;N336,"SURSTOCK",""),"")</f>
        <v/>
      </c>
      <c r="AB336" s="18">
        <f>IF(A336="","",IF(COUNTIF($A$6:$A$405,A336)&gt;1,"ID EN DOUBLE",IF(AND(B336="",C336&lt;&gt;"Client"),"PAS DE SUIVANT",IF(AND(B336&lt;&gt;"",COUNTIF($A$6:$A$405,B336)=0),"SUIVANT INCONNU","OK"))))</f>
        <v/>
      </c>
    </row>
    <row r="337">
      <c r="A337" s="19" t="n"/>
      <c r="B337" s="20" t="n"/>
      <c r="C337" s="20" t="n"/>
      <c r="D337" s="20" t="n"/>
      <c r="E337" s="20" t="n"/>
      <c r="F337" s="20" t="n"/>
      <c r="G337" s="20" t="n"/>
      <c r="H337" s="20" t="n"/>
      <c r="I337" s="20" t="n"/>
      <c r="J337" s="21" t="n"/>
      <c r="K337" s="21" t="n"/>
      <c r="L337" s="20" t="n"/>
      <c r="M337" s="22" t="n"/>
      <c r="N337" s="22" t="n"/>
      <c r="O337" s="22" t="n"/>
      <c r="P337" s="20" t="n"/>
      <c r="Q337" s="20" t="n"/>
      <c r="R337" s="20" t="n"/>
      <c r="S337" s="20" t="n"/>
      <c r="T337" s="14">
        <f>IF(A337="","",IF(C337="Client",N(O337),IFERROR(INDEX($T$6:$T$405,MATCH(B337,$A$6:$A$405,0))*IF(P337="",1,P337),"")))</f>
        <v/>
      </c>
      <c r="U337" s="15">
        <f>IF(OR(T337="",T337=0),"",Ouverture_min/T337)</f>
        <v/>
      </c>
      <c r="V337" s="15">
        <f>IF(OR(H337="",C337&lt;&gt;"Processus"),"",H337/MAX(1,N(Q337)))</f>
        <v/>
      </c>
      <c r="W337" s="16">
        <f>IF(AND(C337="Stock",N(T337)&gt;0),N(M337)/T337,"")</f>
        <v/>
      </c>
      <c r="X337" s="17">
        <f>IF(OR(V337="",U337=""),"",V337/(U337*IF(J337="",1,J337)))</f>
        <v/>
      </c>
      <c r="Y337" s="18">
        <f>IF(AND(V337&lt;&gt;"",U337&lt;&gt;""),IF(V337&gt;U337,"GOULOT",""),"")</f>
        <v/>
      </c>
      <c r="Z337" s="18">
        <f>IF(AND(J337&lt;&gt;"",C337="Processus"),IF(J337&lt;Seuil_TRS,"TRS BAS",""),"")</f>
        <v/>
      </c>
      <c r="AA337" s="18">
        <f>IF(AND(C337="Stock",N337&lt;&gt;""),IF(N(M337)&gt;N337,"SURSTOCK",""),"")</f>
        <v/>
      </c>
      <c r="AB337" s="18">
        <f>IF(A337="","",IF(COUNTIF($A$6:$A$405,A337)&gt;1,"ID EN DOUBLE",IF(AND(B337="",C337&lt;&gt;"Client"),"PAS DE SUIVANT",IF(AND(B337&lt;&gt;"",COUNTIF($A$6:$A$405,B337)=0),"SUIVANT INCONNU","OK"))))</f>
        <v/>
      </c>
    </row>
    <row r="338">
      <c r="A338" s="10" t="n"/>
      <c r="B338" s="11" t="n"/>
      <c r="C338" s="11" t="n"/>
      <c r="D338" s="11" t="n"/>
      <c r="E338" s="11" t="n"/>
      <c r="F338" s="11" t="n"/>
      <c r="G338" s="11" t="n"/>
      <c r="H338" s="11" t="n"/>
      <c r="I338" s="11" t="n"/>
      <c r="J338" s="12" t="n"/>
      <c r="K338" s="12" t="n"/>
      <c r="L338" s="11" t="n"/>
      <c r="M338" s="13" t="n"/>
      <c r="N338" s="13" t="n"/>
      <c r="O338" s="13" t="n"/>
      <c r="P338" s="11" t="n"/>
      <c r="Q338" s="11" t="n"/>
      <c r="R338" s="11" t="n"/>
      <c r="S338" s="11" t="n"/>
      <c r="T338" s="14">
        <f>IF(A338="","",IF(C338="Client",N(O338),IFERROR(INDEX($T$6:$T$405,MATCH(B338,$A$6:$A$405,0))*IF(P338="",1,P338),"")))</f>
        <v/>
      </c>
      <c r="U338" s="15">
        <f>IF(OR(T338="",T338=0),"",Ouverture_min/T338)</f>
        <v/>
      </c>
      <c r="V338" s="15">
        <f>IF(OR(H338="",C338&lt;&gt;"Processus"),"",H338/MAX(1,N(Q338)))</f>
        <v/>
      </c>
      <c r="W338" s="16">
        <f>IF(AND(C338="Stock",N(T338)&gt;0),N(M338)/T338,"")</f>
        <v/>
      </c>
      <c r="X338" s="17">
        <f>IF(OR(V338="",U338=""),"",V338/(U338*IF(J338="",1,J338)))</f>
        <v/>
      </c>
      <c r="Y338" s="18">
        <f>IF(AND(V338&lt;&gt;"",U338&lt;&gt;""),IF(V338&gt;U338,"GOULOT",""),"")</f>
        <v/>
      </c>
      <c r="Z338" s="18">
        <f>IF(AND(J338&lt;&gt;"",C338="Processus"),IF(J338&lt;Seuil_TRS,"TRS BAS",""),"")</f>
        <v/>
      </c>
      <c r="AA338" s="18">
        <f>IF(AND(C338="Stock",N338&lt;&gt;""),IF(N(M338)&gt;N338,"SURSTOCK",""),"")</f>
        <v/>
      </c>
      <c r="AB338" s="18">
        <f>IF(A338="","",IF(COUNTIF($A$6:$A$405,A338)&gt;1,"ID EN DOUBLE",IF(AND(B338="",C338&lt;&gt;"Client"),"PAS DE SUIVANT",IF(AND(B338&lt;&gt;"",COUNTIF($A$6:$A$405,B338)=0),"SUIVANT INCONNU","OK"))))</f>
        <v/>
      </c>
    </row>
    <row r="339">
      <c r="A339" s="19" t="n"/>
      <c r="B339" s="20" t="n"/>
      <c r="C339" s="20" t="n"/>
      <c r="D339" s="20" t="n"/>
      <c r="E339" s="20" t="n"/>
      <c r="F339" s="20" t="n"/>
      <c r="G339" s="20" t="n"/>
      <c r="H339" s="20" t="n"/>
      <c r="I339" s="20" t="n"/>
      <c r="J339" s="21" t="n"/>
      <c r="K339" s="21" t="n"/>
      <c r="L339" s="20" t="n"/>
      <c r="M339" s="22" t="n"/>
      <c r="N339" s="22" t="n"/>
      <c r="O339" s="22" t="n"/>
      <c r="P339" s="20" t="n"/>
      <c r="Q339" s="20" t="n"/>
      <c r="R339" s="20" t="n"/>
      <c r="S339" s="20" t="n"/>
      <c r="T339" s="14">
        <f>IF(A339="","",IF(C339="Client",N(O339),IFERROR(INDEX($T$6:$T$405,MATCH(B339,$A$6:$A$405,0))*IF(P339="",1,P339),"")))</f>
        <v/>
      </c>
      <c r="U339" s="15">
        <f>IF(OR(T339="",T339=0),"",Ouverture_min/T339)</f>
        <v/>
      </c>
      <c r="V339" s="15">
        <f>IF(OR(H339="",C339&lt;&gt;"Processus"),"",H339/MAX(1,N(Q339)))</f>
        <v/>
      </c>
      <c r="W339" s="16">
        <f>IF(AND(C339="Stock",N(T339)&gt;0),N(M339)/T339,"")</f>
        <v/>
      </c>
      <c r="X339" s="17">
        <f>IF(OR(V339="",U339=""),"",V339/(U339*IF(J339="",1,J339)))</f>
        <v/>
      </c>
      <c r="Y339" s="18">
        <f>IF(AND(V339&lt;&gt;"",U339&lt;&gt;""),IF(V339&gt;U339,"GOULOT",""),"")</f>
        <v/>
      </c>
      <c r="Z339" s="18">
        <f>IF(AND(J339&lt;&gt;"",C339="Processus"),IF(J339&lt;Seuil_TRS,"TRS BAS",""),"")</f>
        <v/>
      </c>
      <c r="AA339" s="18">
        <f>IF(AND(C339="Stock",N339&lt;&gt;""),IF(N(M339)&gt;N339,"SURSTOCK",""),"")</f>
        <v/>
      </c>
      <c r="AB339" s="18">
        <f>IF(A339="","",IF(COUNTIF($A$6:$A$405,A339)&gt;1,"ID EN DOUBLE",IF(AND(B339="",C339&lt;&gt;"Client"),"PAS DE SUIVANT",IF(AND(B339&lt;&gt;"",COUNTIF($A$6:$A$405,B339)=0),"SUIVANT INCONNU","OK"))))</f>
        <v/>
      </c>
    </row>
    <row r="340">
      <c r="A340" s="10" t="n"/>
      <c r="B340" s="11" t="n"/>
      <c r="C340" s="11" t="n"/>
      <c r="D340" s="11" t="n"/>
      <c r="E340" s="11" t="n"/>
      <c r="F340" s="11" t="n"/>
      <c r="G340" s="11" t="n"/>
      <c r="H340" s="11" t="n"/>
      <c r="I340" s="11" t="n"/>
      <c r="J340" s="12" t="n"/>
      <c r="K340" s="12" t="n"/>
      <c r="L340" s="11" t="n"/>
      <c r="M340" s="13" t="n"/>
      <c r="N340" s="13" t="n"/>
      <c r="O340" s="13" t="n"/>
      <c r="P340" s="11" t="n"/>
      <c r="Q340" s="11" t="n"/>
      <c r="R340" s="11" t="n"/>
      <c r="S340" s="11" t="n"/>
      <c r="T340" s="14">
        <f>IF(A340="","",IF(C340="Client",N(O340),IFERROR(INDEX($T$6:$T$405,MATCH(B340,$A$6:$A$405,0))*IF(P340="",1,P340),"")))</f>
        <v/>
      </c>
      <c r="U340" s="15">
        <f>IF(OR(T340="",T340=0),"",Ouverture_min/T340)</f>
        <v/>
      </c>
      <c r="V340" s="15">
        <f>IF(OR(H340="",C340&lt;&gt;"Processus"),"",H340/MAX(1,N(Q340)))</f>
        <v/>
      </c>
      <c r="W340" s="16">
        <f>IF(AND(C340="Stock",N(T340)&gt;0),N(M340)/T340,"")</f>
        <v/>
      </c>
      <c r="X340" s="17">
        <f>IF(OR(V340="",U340=""),"",V340/(U340*IF(J340="",1,J340)))</f>
        <v/>
      </c>
      <c r="Y340" s="18">
        <f>IF(AND(V340&lt;&gt;"",U340&lt;&gt;""),IF(V340&gt;U340,"GOULOT",""),"")</f>
        <v/>
      </c>
      <c r="Z340" s="18">
        <f>IF(AND(J340&lt;&gt;"",C340="Processus"),IF(J340&lt;Seuil_TRS,"TRS BAS",""),"")</f>
        <v/>
      </c>
      <c r="AA340" s="18">
        <f>IF(AND(C340="Stock",N340&lt;&gt;""),IF(N(M340)&gt;N340,"SURSTOCK",""),"")</f>
        <v/>
      </c>
      <c r="AB340" s="18">
        <f>IF(A340="","",IF(COUNTIF($A$6:$A$405,A340)&gt;1,"ID EN DOUBLE",IF(AND(B340="",C340&lt;&gt;"Client"),"PAS DE SUIVANT",IF(AND(B340&lt;&gt;"",COUNTIF($A$6:$A$405,B340)=0),"SUIVANT INCONNU","OK"))))</f>
        <v/>
      </c>
    </row>
    <row r="341">
      <c r="A341" s="19" t="n"/>
      <c r="B341" s="20" t="n"/>
      <c r="C341" s="20" t="n"/>
      <c r="D341" s="20" t="n"/>
      <c r="E341" s="20" t="n"/>
      <c r="F341" s="20" t="n"/>
      <c r="G341" s="20" t="n"/>
      <c r="H341" s="20" t="n"/>
      <c r="I341" s="20" t="n"/>
      <c r="J341" s="21" t="n"/>
      <c r="K341" s="21" t="n"/>
      <c r="L341" s="20" t="n"/>
      <c r="M341" s="22" t="n"/>
      <c r="N341" s="22" t="n"/>
      <c r="O341" s="22" t="n"/>
      <c r="P341" s="20" t="n"/>
      <c r="Q341" s="20" t="n"/>
      <c r="R341" s="20" t="n"/>
      <c r="S341" s="20" t="n"/>
      <c r="T341" s="14">
        <f>IF(A341="","",IF(C341="Client",N(O341),IFERROR(INDEX($T$6:$T$405,MATCH(B341,$A$6:$A$405,0))*IF(P341="",1,P341),"")))</f>
        <v/>
      </c>
      <c r="U341" s="15">
        <f>IF(OR(T341="",T341=0),"",Ouverture_min/T341)</f>
        <v/>
      </c>
      <c r="V341" s="15">
        <f>IF(OR(H341="",C341&lt;&gt;"Processus"),"",H341/MAX(1,N(Q341)))</f>
        <v/>
      </c>
      <c r="W341" s="16">
        <f>IF(AND(C341="Stock",N(T341)&gt;0),N(M341)/T341,"")</f>
        <v/>
      </c>
      <c r="X341" s="17">
        <f>IF(OR(V341="",U341=""),"",V341/(U341*IF(J341="",1,J341)))</f>
        <v/>
      </c>
      <c r="Y341" s="18">
        <f>IF(AND(V341&lt;&gt;"",U341&lt;&gt;""),IF(V341&gt;U341,"GOULOT",""),"")</f>
        <v/>
      </c>
      <c r="Z341" s="18">
        <f>IF(AND(J341&lt;&gt;"",C341="Processus"),IF(J341&lt;Seuil_TRS,"TRS BAS",""),"")</f>
        <v/>
      </c>
      <c r="AA341" s="18">
        <f>IF(AND(C341="Stock",N341&lt;&gt;""),IF(N(M341)&gt;N341,"SURSTOCK",""),"")</f>
        <v/>
      </c>
      <c r="AB341" s="18">
        <f>IF(A341="","",IF(COUNTIF($A$6:$A$405,A341)&gt;1,"ID EN DOUBLE",IF(AND(B341="",C341&lt;&gt;"Client"),"PAS DE SUIVANT",IF(AND(B341&lt;&gt;"",COUNTIF($A$6:$A$405,B341)=0),"SUIVANT INCONNU","OK"))))</f>
        <v/>
      </c>
    </row>
    <row r="342">
      <c r="A342" s="10" t="n"/>
      <c r="B342" s="11" t="n"/>
      <c r="C342" s="11" t="n"/>
      <c r="D342" s="11" t="n"/>
      <c r="E342" s="11" t="n"/>
      <c r="F342" s="11" t="n"/>
      <c r="G342" s="11" t="n"/>
      <c r="H342" s="11" t="n"/>
      <c r="I342" s="11" t="n"/>
      <c r="J342" s="12" t="n"/>
      <c r="K342" s="12" t="n"/>
      <c r="L342" s="11" t="n"/>
      <c r="M342" s="13" t="n"/>
      <c r="N342" s="13" t="n"/>
      <c r="O342" s="13" t="n"/>
      <c r="P342" s="11" t="n"/>
      <c r="Q342" s="11" t="n"/>
      <c r="R342" s="11" t="n"/>
      <c r="S342" s="11" t="n"/>
      <c r="T342" s="14">
        <f>IF(A342="","",IF(C342="Client",N(O342),IFERROR(INDEX($T$6:$T$405,MATCH(B342,$A$6:$A$405,0))*IF(P342="",1,P342),"")))</f>
        <v/>
      </c>
      <c r="U342" s="15">
        <f>IF(OR(T342="",T342=0),"",Ouverture_min/T342)</f>
        <v/>
      </c>
      <c r="V342" s="15">
        <f>IF(OR(H342="",C342&lt;&gt;"Processus"),"",H342/MAX(1,N(Q342)))</f>
        <v/>
      </c>
      <c r="W342" s="16">
        <f>IF(AND(C342="Stock",N(T342)&gt;0),N(M342)/T342,"")</f>
        <v/>
      </c>
      <c r="X342" s="17">
        <f>IF(OR(V342="",U342=""),"",V342/(U342*IF(J342="",1,J342)))</f>
        <v/>
      </c>
      <c r="Y342" s="18">
        <f>IF(AND(V342&lt;&gt;"",U342&lt;&gt;""),IF(V342&gt;U342,"GOULOT",""),"")</f>
        <v/>
      </c>
      <c r="Z342" s="18">
        <f>IF(AND(J342&lt;&gt;"",C342="Processus"),IF(J342&lt;Seuil_TRS,"TRS BAS",""),"")</f>
        <v/>
      </c>
      <c r="AA342" s="18">
        <f>IF(AND(C342="Stock",N342&lt;&gt;""),IF(N(M342)&gt;N342,"SURSTOCK",""),"")</f>
        <v/>
      </c>
      <c r="AB342" s="18">
        <f>IF(A342="","",IF(COUNTIF($A$6:$A$405,A342)&gt;1,"ID EN DOUBLE",IF(AND(B342="",C342&lt;&gt;"Client"),"PAS DE SUIVANT",IF(AND(B342&lt;&gt;"",COUNTIF($A$6:$A$405,B342)=0),"SUIVANT INCONNU","OK"))))</f>
        <v/>
      </c>
    </row>
    <row r="343">
      <c r="A343" s="19" t="n"/>
      <c r="B343" s="20" t="n"/>
      <c r="C343" s="20" t="n"/>
      <c r="D343" s="20" t="n"/>
      <c r="E343" s="20" t="n"/>
      <c r="F343" s="20" t="n"/>
      <c r="G343" s="20" t="n"/>
      <c r="H343" s="20" t="n"/>
      <c r="I343" s="20" t="n"/>
      <c r="J343" s="21" t="n"/>
      <c r="K343" s="21" t="n"/>
      <c r="L343" s="20" t="n"/>
      <c r="M343" s="22" t="n"/>
      <c r="N343" s="22" t="n"/>
      <c r="O343" s="22" t="n"/>
      <c r="P343" s="20" t="n"/>
      <c r="Q343" s="20" t="n"/>
      <c r="R343" s="20" t="n"/>
      <c r="S343" s="20" t="n"/>
      <c r="T343" s="14">
        <f>IF(A343="","",IF(C343="Client",N(O343),IFERROR(INDEX($T$6:$T$405,MATCH(B343,$A$6:$A$405,0))*IF(P343="",1,P343),"")))</f>
        <v/>
      </c>
      <c r="U343" s="15">
        <f>IF(OR(T343="",T343=0),"",Ouverture_min/T343)</f>
        <v/>
      </c>
      <c r="V343" s="15">
        <f>IF(OR(H343="",C343&lt;&gt;"Processus"),"",H343/MAX(1,N(Q343)))</f>
        <v/>
      </c>
      <c r="W343" s="16">
        <f>IF(AND(C343="Stock",N(T343)&gt;0),N(M343)/T343,"")</f>
        <v/>
      </c>
      <c r="X343" s="17">
        <f>IF(OR(V343="",U343=""),"",V343/(U343*IF(J343="",1,J343)))</f>
        <v/>
      </c>
      <c r="Y343" s="18">
        <f>IF(AND(V343&lt;&gt;"",U343&lt;&gt;""),IF(V343&gt;U343,"GOULOT",""),"")</f>
        <v/>
      </c>
      <c r="Z343" s="18">
        <f>IF(AND(J343&lt;&gt;"",C343="Processus"),IF(J343&lt;Seuil_TRS,"TRS BAS",""),"")</f>
        <v/>
      </c>
      <c r="AA343" s="18">
        <f>IF(AND(C343="Stock",N343&lt;&gt;""),IF(N(M343)&gt;N343,"SURSTOCK",""),"")</f>
        <v/>
      </c>
      <c r="AB343" s="18">
        <f>IF(A343="","",IF(COUNTIF($A$6:$A$405,A343)&gt;1,"ID EN DOUBLE",IF(AND(B343="",C343&lt;&gt;"Client"),"PAS DE SUIVANT",IF(AND(B343&lt;&gt;"",COUNTIF($A$6:$A$405,B343)=0),"SUIVANT INCONNU","OK"))))</f>
        <v/>
      </c>
    </row>
    <row r="344">
      <c r="A344" s="10" t="n"/>
      <c r="B344" s="11" t="n"/>
      <c r="C344" s="11" t="n"/>
      <c r="D344" s="11" t="n"/>
      <c r="E344" s="11" t="n"/>
      <c r="F344" s="11" t="n"/>
      <c r="G344" s="11" t="n"/>
      <c r="H344" s="11" t="n"/>
      <c r="I344" s="11" t="n"/>
      <c r="J344" s="12" t="n"/>
      <c r="K344" s="12" t="n"/>
      <c r="L344" s="11" t="n"/>
      <c r="M344" s="13" t="n"/>
      <c r="N344" s="13" t="n"/>
      <c r="O344" s="13" t="n"/>
      <c r="P344" s="11" t="n"/>
      <c r="Q344" s="11" t="n"/>
      <c r="R344" s="11" t="n"/>
      <c r="S344" s="11" t="n"/>
      <c r="T344" s="14">
        <f>IF(A344="","",IF(C344="Client",N(O344),IFERROR(INDEX($T$6:$T$405,MATCH(B344,$A$6:$A$405,0))*IF(P344="",1,P344),"")))</f>
        <v/>
      </c>
      <c r="U344" s="15">
        <f>IF(OR(T344="",T344=0),"",Ouverture_min/T344)</f>
        <v/>
      </c>
      <c r="V344" s="15">
        <f>IF(OR(H344="",C344&lt;&gt;"Processus"),"",H344/MAX(1,N(Q344)))</f>
        <v/>
      </c>
      <c r="W344" s="16">
        <f>IF(AND(C344="Stock",N(T344)&gt;0),N(M344)/T344,"")</f>
        <v/>
      </c>
      <c r="X344" s="17">
        <f>IF(OR(V344="",U344=""),"",V344/(U344*IF(J344="",1,J344)))</f>
        <v/>
      </c>
      <c r="Y344" s="18">
        <f>IF(AND(V344&lt;&gt;"",U344&lt;&gt;""),IF(V344&gt;U344,"GOULOT",""),"")</f>
        <v/>
      </c>
      <c r="Z344" s="18">
        <f>IF(AND(J344&lt;&gt;"",C344="Processus"),IF(J344&lt;Seuil_TRS,"TRS BAS",""),"")</f>
        <v/>
      </c>
      <c r="AA344" s="18">
        <f>IF(AND(C344="Stock",N344&lt;&gt;""),IF(N(M344)&gt;N344,"SURSTOCK",""),"")</f>
        <v/>
      </c>
      <c r="AB344" s="18">
        <f>IF(A344="","",IF(COUNTIF($A$6:$A$405,A344)&gt;1,"ID EN DOUBLE",IF(AND(B344="",C344&lt;&gt;"Client"),"PAS DE SUIVANT",IF(AND(B344&lt;&gt;"",COUNTIF($A$6:$A$405,B344)=0),"SUIVANT INCONNU","OK"))))</f>
        <v/>
      </c>
    </row>
    <row r="345">
      <c r="A345" s="19" t="n"/>
      <c r="B345" s="20" t="n"/>
      <c r="C345" s="20" t="n"/>
      <c r="D345" s="20" t="n"/>
      <c r="E345" s="20" t="n"/>
      <c r="F345" s="20" t="n"/>
      <c r="G345" s="20" t="n"/>
      <c r="H345" s="20" t="n"/>
      <c r="I345" s="20" t="n"/>
      <c r="J345" s="21" t="n"/>
      <c r="K345" s="21" t="n"/>
      <c r="L345" s="20" t="n"/>
      <c r="M345" s="22" t="n"/>
      <c r="N345" s="22" t="n"/>
      <c r="O345" s="22" t="n"/>
      <c r="P345" s="20" t="n"/>
      <c r="Q345" s="20" t="n"/>
      <c r="R345" s="20" t="n"/>
      <c r="S345" s="20" t="n"/>
      <c r="T345" s="14">
        <f>IF(A345="","",IF(C345="Client",N(O345),IFERROR(INDEX($T$6:$T$405,MATCH(B345,$A$6:$A$405,0))*IF(P345="",1,P345),"")))</f>
        <v/>
      </c>
      <c r="U345" s="15">
        <f>IF(OR(T345="",T345=0),"",Ouverture_min/T345)</f>
        <v/>
      </c>
      <c r="V345" s="15">
        <f>IF(OR(H345="",C345&lt;&gt;"Processus"),"",H345/MAX(1,N(Q345)))</f>
        <v/>
      </c>
      <c r="W345" s="16">
        <f>IF(AND(C345="Stock",N(T345)&gt;0),N(M345)/T345,"")</f>
        <v/>
      </c>
      <c r="X345" s="17">
        <f>IF(OR(V345="",U345=""),"",V345/(U345*IF(J345="",1,J345)))</f>
        <v/>
      </c>
      <c r="Y345" s="18">
        <f>IF(AND(V345&lt;&gt;"",U345&lt;&gt;""),IF(V345&gt;U345,"GOULOT",""),"")</f>
        <v/>
      </c>
      <c r="Z345" s="18">
        <f>IF(AND(J345&lt;&gt;"",C345="Processus"),IF(J345&lt;Seuil_TRS,"TRS BAS",""),"")</f>
        <v/>
      </c>
      <c r="AA345" s="18">
        <f>IF(AND(C345="Stock",N345&lt;&gt;""),IF(N(M345)&gt;N345,"SURSTOCK",""),"")</f>
        <v/>
      </c>
      <c r="AB345" s="18">
        <f>IF(A345="","",IF(COUNTIF($A$6:$A$405,A345)&gt;1,"ID EN DOUBLE",IF(AND(B345="",C345&lt;&gt;"Client"),"PAS DE SUIVANT",IF(AND(B345&lt;&gt;"",COUNTIF($A$6:$A$405,B345)=0),"SUIVANT INCONNU","OK"))))</f>
        <v/>
      </c>
    </row>
    <row r="346">
      <c r="A346" s="10" t="n"/>
      <c r="B346" s="11" t="n"/>
      <c r="C346" s="11" t="n"/>
      <c r="D346" s="11" t="n"/>
      <c r="E346" s="11" t="n"/>
      <c r="F346" s="11" t="n"/>
      <c r="G346" s="11" t="n"/>
      <c r="H346" s="11" t="n"/>
      <c r="I346" s="11" t="n"/>
      <c r="J346" s="12" t="n"/>
      <c r="K346" s="12" t="n"/>
      <c r="L346" s="11" t="n"/>
      <c r="M346" s="13" t="n"/>
      <c r="N346" s="13" t="n"/>
      <c r="O346" s="13" t="n"/>
      <c r="P346" s="11" t="n"/>
      <c r="Q346" s="11" t="n"/>
      <c r="R346" s="11" t="n"/>
      <c r="S346" s="11" t="n"/>
      <c r="T346" s="14">
        <f>IF(A346="","",IF(C346="Client",N(O346),IFERROR(INDEX($T$6:$T$405,MATCH(B346,$A$6:$A$405,0))*IF(P346="",1,P346),"")))</f>
        <v/>
      </c>
      <c r="U346" s="15">
        <f>IF(OR(T346="",T346=0),"",Ouverture_min/T346)</f>
        <v/>
      </c>
      <c r="V346" s="15">
        <f>IF(OR(H346="",C346&lt;&gt;"Processus"),"",H346/MAX(1,N(Q346)))</f>
        <v/>
      </c>
      <c r="W346" s="16">
        <f>IF(AND(C346="Stock",N(T346)&gt;0),N(M346)/T346,"")</f>
        <v/>
      </c>
      <c r="X346" s="17">
        <f>IF(OR(V346="",U346=""),"",V346/(U346*IF(J346="",1,J346)))</f>
        <v/>
      </c>
      <c r="Y346" s="18">
        <f>IF(AND(V346&lt;&gt;"",U346&lt;&gt;""),IF(V346&gt;U346,"GOULOT",""),"")</f>
        <v/>
      </c>
      <c r="Z346" s="18">
        <f>IF(AND(J346&lt;&gt;"",C346="Processus"),IF(J346&lt;Seuil_TRS,"TRS BAS",""),"")</f>
        <v/>
      </c>
      <c r="AA346" s="18">
        <f>IF(AND(C346="Stock",N346&lt;&gt;""),IF(N(M346)&gt;N346,"SURSTOCK",""),"")</f>
        <v/>
      </c>
      <c r="AB346" s="18">
        <f>IF(A346="","",IF(COUNTIF($A$6:$A$405,A346)&gt;1,"ID EN DOUBLE",IF(AND(B346="",C346&lt;&gt;"Client"),"PAS DE SUIVANT",IF(AND(B346&lt;&gt;"",COUNTIF($A$6:$A$405,B346)=0),"SUIVANT INCONNU","OK"))))</f>
        <v/>
      </c>
    </row>
    <row r="347">
      <c r="A347" s="19" t="n"/>
      <c r="B347" s="20" t="n"/>
      <c r="C347" s="20" t="n"/>
      <c r="D347" s="20" t="n"/>
      <c r="E347" s="20" t="n"/>
      <c r="F347" s="20" t="n"/>
      <c r="G347" s="20" t="n"/>
      <c r="H347" s="20" t="n"/>
      <c r="I347" s="20" t="n"/>
      <c r="J347" s="21" t="n"/>
      <c r="K347" s="21" t="n"/>
      <c r="L347" s="20" t="n"/>
      <c r="M347" s="22" t="n"/>
      <c r="N347" s="22" t="n"/>
      <c r="O347" s="22" t="n"/>
      <c r="P347" s="20" t="n"/>
      <c r="Q347" s="20" t="n"/>
      <c r="R347" s="20" t="n"/>
      <c r="S347" s="20" t="n"/>
      <c r="T347" s="14">
        <f>IF(A347="","",IF(C347="Client",N(O347),IFERROR(INDEX($T$6:$T$405,MATCH(B347,$A$6:$A$405,0))*IF(P347="",1,P347),"")))</f>
        <v/>
      </c>
      <c r="U347" s="15">
        <f>IF(OR(T347="",T347=0),"",Ouverture_min/T347)</f>
        <v/>
      </c>
      <c r="V347" s="15">
        <f>IF(OR(H347="",C347&lt;&gt;"Processus"),"",H347/MAX(1,N(Q347)))</f>
        <v/>
      </c>
      <c r="W347" s="16">
        <f>IF(AND(C347="Stock",N(T347)&gt;0),N(M347)/T347,"")</f>
        <v/>
      </c>
      <c r="X347" s="17">
        <f>IF(OR(V347="",U347=""),"",V347/(U347*IF(J347="",1,J347)))</f>
        <v/>
      </c>
      <c r="Y347" s="18">
        <f>IF(AND(V347&lt;&gt;"",U347&lt;&gt;""),IF(V347&gt;U347,"GOULOT",""),"")</f>
        <v/>
      </c>
      <c r="Z347" s="18">
        <f>IF(AND(J347&lt;&gt;"",C347="Processus"),IF(J347&lt;Seuil_TRS,"TRS BAS",""),"")</f>
        <v/>
      </c>
      <c r="AA347" s="18">
        <f>IF(AND(C347="Stock",N347&lt;&gt;""),IF(N(M347)&gt;N347,"SURSTOCK",""),"")</f>
        <v/>
      </c>
      <c r="AB347" s="18">
        <f>IF(A347="","",IF(COUNTIF($A$6:$A$405,A347)&gt;1,"ID EN DOUBLE",IF(AND(B347="",C347&lt;&gt;"Client"),"PAS DE SUIVANT",IF(AND(B347&lt;&gt;"",COUNTIF($A$6:$A$405,B347)=0),"SUIVANT INCONNU","OK"))))</f>
        <v/>
      </c>
    </row>
    <row r="348">
      <c r="A348" s="10" t="n"/>
      <c r="B348" s="11" t="n"/>
      <c r="C348" s="11" t="n"/>
      <c r="D348" s="11" t="n"/>
      <c r="E348" s="11" t="n"/>
      <c r="F348" s="11" t="n"/>
      <c r="G348" s="11" t="n"/>
      <c r="H348" s="11" t="n"/>
      <c r="I348" s="11" t="n"/>
      <c r="J348" s="12" t="n"/>
      <c r="K348" s="12" t="n"/>
      <c r="L348" s="11" t="n"/>
      <c r="M348" s="13" t="n"/>
      <c r="N348" s="13" t="n"/>
      <c r="O348" s="13" t="n"/>
      <c r="P348" s="11" t="n"/>
      <c r="Q348" s="11" t="n"/>
      <c r="R348" s="11" t="n"/>
      <c r="S348" s="11" t="n"/>
      <c r="T348" s="14">
        <f>IF(A348="","",IF(C348="Client",N(O348),IFERROR(INDEX($T$6:$T$405,MATCH(B348,$A$6:$A$405,0))*IF(P348="",1,P348),"")))</f>
        <v/>
      </c>
      <c r="U348" s="15">
        <f>IF(OR(T348="",T348=0),"",Ouverture_min/T348)</f>
        <v/>
      </c>
      <c r="V348" s="15">
        <f>IF(OR(H348="",C348&lt;&gt;"Processus"),"",H348/MAX(1,N(Q348)))</f>
        <v/>
      </c>
      <c r="W348" s="16">
        <f>IF(AND(C348="Stock",N(T348)&gt;0),N(M348)/T348,"")</f>
        <v/>
      </c>
      <c r="X348" s="17">
        <f>IF(OR(V348="",U348=""),"",V348/(U348*IF(J348="",1,J348)))</f>
        <v/>
      </c>
      <c r="Y348" s="18">
        <f>IF(AND(V348&lt;&gt;"",U348&lt;&gt;""),IF(V348&gt;U348,"GOULOT",""),"")</f>
        <v/>
      </c>
      <c r="Z348" s="18">
        <f>IF(AND(J348&lt;&gt;"",C348="Processus"),IF(J348&lt;Seuil_TRS,"TRS BAS",""),"")</f>
        <v/>
      </c>
      <c r="AA348" s="18">
        <f>IF(AND(C348="Stock",N348&lt;&gt;""),IF(N(M348)&gt;N348,"SURSTOCK",""),"")</f>
        <v/>
      </c>
      <c r="AB348" s="18">
        <f>IF(A348="","",IF(COUNTIF($A$6:$A$405,A348)&gt;1,"ID EN DOUBLE",IF(AND(B348="",C348&lt;&gt;"Client"),"PAS DE SUIVANT",IF(AND(B348&lt;&gt;"",COUNTIF($A$6:$A$405,B348)=0),"SUIVANT INCONNU","OK"))))</f>
        <v/>
      </c>
    </row>
    <row r="349">
      <c r="A349" s="19" t="n"/>
      <c r="B349" s="20" t="n"/>
      <c r="C349" s="20" t="n"/>
      <c r="D349" s="20" t="n"/>
      <c r="E349" s="20" t="n"/>
      <c r="F349" s="20" t="n"/>
      <c r="G349" s="20" t="n"/>
      <c r="H349" s="20" t="n"/>
      <c r="I349" s="20" t="n"/>
      <c r="J349" s="21" t="n"/>
      <c r="K349" s="21" t="n"/>
      <c r="L349" s="20" t="n"/>
      <c r="M349" s="22" t="n"/>
      <c r="N349" s="22" t="n"/>
      <c r="O349" s="22" t="n"/>
      <c r="P349" s="20" t="n"/>
      <c r="Q349" s="20" t="n"/>
      <c r="R349" s="20" t="n"/>
      <c r="S349" s="20" t="n"/>
      <c r="T349" s="14">
        <f>IF(A349="","",IF(C349="Client",N(O349),IFERROR(INDEX($T$6:$T$405,MATCH(B349,$A$6:$A$405,0))*IF(P349="",1,P349),"")))</f>
        <v/>
      </c>
      <c r="U349" s="15">
        <f>IF(OR(T349="",T349=0),"",Ouverture_min/T349)</f>
        <v/>
      </c>
      <c r="V349" s="15">
        <f>IF(OR(H349="",C349&lt;&gt;"Processus"),"",H349/MAX(1,N(Q349)))</f>
        <v/>
      </c>
      <c r="W349" s="16">
        <f>IF(AND(C349="Stock",N(T349)&gt;0),N(M349)/T349,"")</f>
        <v/>
      </c>
      <c r="X349" s="17">
        <f>IF(OR(V349="",U349=""),"",V349/(U349*IF(J349="",1,J349)))</f>
        <v/>
      </c>
      <c r="Y349" s="18">
        <f>IF(AND(V349&lt;&gt;"",U349&lt;&gt;""),IF(V349&gt;U349,"GOULOT",""),"")</f>
        <v/>
      </c>
      <c r="Z349" s="18">
        <f>IF(AND(J349&lt;&gt;"",C349="Processus"),IF(J349&lt;Seuil_TRS,"TRS BAS",""),"")</f>
        <v/>
      </c>
      <c r="AA349" s="18">
        <f>IF(AND(C349="Stock",N349&lt;&gt;""),IF(N(M349)&gt;N349,"SURSTOCK",""),"")</f>
        <v/>
      </c>
      <c r="AB349" s="18">
        <f>IF(A349="","",IF(COUNTIF($A$6:$A$405,A349)&gt;1,"ID EN DOUBLE",IF(AND(B349="",C349&lt;&gt;"Client"),"PAS DE SUIVANT",IF(AND(B349&lt;&gt;"",COUNTIF($A$6:$A$405,B349)=0),"SUIVANT INCONNU","OK"))))</f>
        <v/>
      </c>
    </row>
    <row r="350">
      <c r="A350" s="10" t="n"/>
      <c r="B350" s="11" t="n"/>
      <c r="C350" s="11" t="n"/>
      <c r="D350" s="11" t="n"/>
      <c r="E350" s="11" t="n"/>
      <c r="F350" s="11" t="n"/>
      <c r="G350" s="11" t="n"/>
      <c r="H350" s="11" t="n"/>
      <c r="I350" s="11" t="n"/>
      <c r="J350" s="12" t="n"/>
      <c r="K350" s="12" t="n"/>
      <c r="L350" s="11" t="n"/>
      <c r="M350" s="13" t="n"/>
      <c r="N350" s="13" t="n"/>
      <c r="O350" s="13" t="n"/>
      <c r="P350" s="11" t="n"/>
      <c r="Q350" s="11" t="n"/>
      <c r="R350" s="11" t="n"/>
      <c r="S350" s="11" t="n"/>
      <c r="T350" s="14">
        <f>IF(A350="","",IF(C350="Client",N(O350),IFERROR(INDEX($T$6:$T$405,MATCH(B350,$A$6:$A$405,0))*IF(P350="",1,P350),"")))</f>
        <v/>
      </c>
      <c r="U350" s="15">
        <f>IF(OR(T350="",T350=0),"",Ouverture_min/T350)</f>
        <v/>
      </c>
      <c r="V350" s="15">
        <f>IF(OR(H350="",C350&lt;&gt;"Processus"),"",H350/MAX(1,N(Q350)))</f>
        <v/>
      </c>
      <c r="W350" s="16">
        <f>IF(AND(C350="Stock",N(T350)&gt;0),N(M350)/T350,"")</f>
        <v/>
      </c>
      <c r="X350" s="17">
        <f>IF(OR(V350="",U350=""),"",V350/(U350*IF(J350="",1,J350)))</f>
        <v/>
      </c>
      <c r="Y350" s="18">
        <f>IF(AND(V350&lt;&gt;"",U350&lt;&gt;""),IF(V350&gt;U350,"GOULOT",""),"")</f>
        <v/>
      </c>
      <c r="Z350" s="18">
        <f>IF(AND(J350&lt;&gt;"",C350="Processus"),IF(J350&lt;Seuil_TRS,"TRS BAS",""),"")</f>
        <v/>
      </c>
      <c r="AA350" s="18">
        <f>IF(AND(C350="Stock",N350&lt;&gt;""),IF(N(M350)&gt;N350,"SURSTOCK",""),"")</f>
        <v/>
      </c>
      <c r="AB350" s="18">
        <f>IF(A350="","",IF(COUNTIF($A$6:$A$405,A350)&gt;1,"ID EN DOUBLE",IF(AND(B350="",C350&lt;&gt;"Client"),"PAS DE SUIVANT",IF(AND(B350&lt;&gt;"",COUNTIF($A$6:$A$405,B350)=0),"SUIVANT INCONNU","OK"))))</f>
        <v/>
      </c>
    </row>
    <row r="351">
      <c r="A351" s="19" t="n"/>
      <c r="B351" s="20" t="n"/>
      <c r="C351" s="20" t="n"/>
      <c r="D351" s="20" t="n"/>
      <c r="E351" s="20" t="n"/>
      <c r="F351" s="20" t="n"/>
      <c r="G351" s="20" t="n"/>
      <c r="H351" s="20" t="n"/>
      <c r="I351" s="20" t="n"/>
      <c r="J351" s="21" t="n"/>
      <c r="K351" s="21" t="n"/>
      <c r="L351" s="20" t="n"/>
      <c r="M351" s="22" t="n"/>
      <c r="N351" s="22" t="n"/>
      <c r="O351" s="22" t="n"/>
      <c r="P351" s="20" t="n"/>
      <c r="Q351" s="20" t="n"/>
      <c r="R351" s="20" t="n"/>
      <c r="S351" s="20" t="n"/>
      <c r="T351" s="14">
        <f>IF(A351="","",IF(C351="Client",N(O351),IFERROR(INDEX($T$6:$T$405,MATCH(B351,$A$6:$A$405,0))*IF(P351="",1,P351),"")))</f>
        <v/>
      </c>
      <c r="U351" s="15">
        <f>IF(OR(T351="",T351=0),"",Ouverture_min/T351)</f>
        <v/>
      </c>
      <c r="V351" s="15">
        <f>IF(OR(H351="",C351&lt;&gt;"Processus"),"",H351/MAX(1,N(Q351)))</f>
        <v/>
      </c>
      <c r="W351" s="16">
        <f>IF(AND(C351="Stock",N(T351)&gt;0),N(M351)/T351,"")</f>
        <v/>
      </c>
      <c r="X351" s="17">
        <f>IF(OR(V351="",U351=""),"",V351/(U351*IF(J351="",1,J351)))</f>
        <v/>
      </c>
      <c r="Y351" s="18">
        <f>IF(AND(V351&lt;&gt;"",U351&lt;&gt;""),IF(V351&gt;U351,"GOULOT",""),"")</f>
        <v/>
      </c>
      <c r="Z351" s="18">
        <f>IF(AND(J351&lt;&gt;"",C351="Processus"),IF(J351&lt;Seuil_TRS,"TRS BAS",""),"")</f>
        <v/>
      </c>
      <c r="AA351" s="18">
        <f>IF(AND(C351="Stock",N351&lt;&gt;""),IF(N(M351)&gt;N351,"SURSTOCK",""),"")</f>
        <v/>
      </c>
      <c r="AB351" s="18">
        <f>IF(A351="","",IF(COUNTIF($A$6:$A$405,A351)&gt;1,"ID EN DOUBLE",IF(AND(B351="",C351&lt;&gt;"Client"),"PAS DE SUIVANT",IF(AND(B351&lt;&gt;"",COUNTIF($A$6:$A$405,B351)=0),"SUIVANT INCONNU","OK"))))</f>
        <v/>
      </c>
    </row>
    <row r="352">
      <c r="A352" s="10" t="n"/>
      <c r="B352" s="11" t="n"/>
      <c r="C352" s="11" t="n"/>
      <c r="D352" s="11" t="n"/>
      <c r="E352" s="11" t="n"/>
      <c r="F352" s="11" t="n"/>
      <c r="G352" s="11" t="n"/>
      <c r="H352" s="11" t="n"/>
      <c r="I352" s="11" t="n"/>
      <c r="J352" s="12" t="n"/>
      <c r="K352" s="12" t="n"/>
      <c r="L352" s="11" t="n"/>
      <c r="M352" s="13" t="n"/>
      <c r="N352" s="13" t="n"/>
      <c r="O352" s="13" t="n"/>
      <c r="P352" s="11" t="n"/>
      <c r="Q352" s="11" t="n"/>
      <c r="R352" s="11" t="n"/>
      <c r="S352" s="11" t="n"/>
      <c r="T352" s="14">
        <f>IF(A352="","",IF(C352="Client",N(O352),IFERROR(INDEX($T$6:$T$405,MATCH(B352,$A$6:$A$405,0))*IF(P352="",1,P352),"")))</f>
        <v/>
      </c>
      <c r="U352" s="15">
        <f>IF(OR(T352="",T352=0),"",Ouverture_min/T352)</f>
        <v/>
      </c>
      <c r="V352" s="15">
        <f>IF(OR(H352="",C352&lt;&gt;"Processus"),"",H352/MAX(1,N(Q352)))</f>
        <v/>
      </c>
      <c r="W352" s="16">
        <f>IF(AND(C352="Stock",N(T352)&gt;0),N(M352)/T352,"")</f>
        <v/>
      </c>
      <c r="X352" s="17">
        <f>IF(OR(V352="",U352=""),"",V352/(U352*IF(J352="",1,J352)))</f>
        <v/>
      </c>
      <c r="Y352" s="18">
        <f>IF(AND(V352&lt;&gt;"",U352&lt;&gt;""),IF(V352&gt;U352,"GOULOT",""),"")</f>
        <v/>
      </c>
      <c r="Z352" s="18">
        <f>IF(AND(J352&lt;&gt;"",C352="Processus"),IF(J352&lt;Seuil_TRS,"TRS BAS",""),"")</f>
        <v/>
      </c>
      <c r="AA352" s="18">
        <f>IF(AND(C352="Stock",N352&lt;&gt;""),IF(N(M352)&gt;N352,"SURSTOCK",""),"")</f>
        <v/>
      </c>
      <c r="AB352" s="18">
        <f>IF(A352="","",IF(COUNTIF($A$6:$A$405,A352)&gt;1,"ID EN DOUBLE",IF(AND(B352="",C352&lt;&gt;"Client"),"PAS DE SUIVANT",IF(AND(B352&lt;&gt;"",COUNTIF($A$6:$A$405,B352)=0),"SUIVANT INCONNU","OK"))))</f>
        <v/>
      </c>
    </row>
    <row r="353">
      <c r="A353" s="19" t="n"/>
      <c r="B353" s="20" t="n"/>
      <c r="C353" s="20" t="n"/>
      <c r="D353" s="20" t="n"/>
      <c r="E353" s="20" t="n"/>
      <c r="F353" s="20" t="n"/>
      <c r="G353" s="20" t="n"/>
      <c r="H353" s="20" t="n"/>
      <c r="I353" s="20" t="n"/>
      <c r="J353" s="21" t="n"/>
      <c r="K353" s="21" t="n"/>
      <c r="L353" s="20" t="n"/>
      <c r="M353" s="22" t="n"/>
      <c r="N353" s="22" t="n"/>
      <c r="O353" s="22" t="n"/>
      <c r="P353" s="20" t="n"/>
      <c r="Q353" s="20" t="n"/>
      <c r="R353" s="20" t="n"/>
      <c r="S353" s="20" t="n"/>
      <c r="T353" s="14">
        <f>IF(A353="","",IF(C353="Client",N(O353),IFERROR(INDEX($T$6:$T$405,MATCH(B353,$A$6:$A$405,0))*IF(P353="",1,P353),"")))</f>
        <v/>
      </c>
      <c r="U353" s="15">
        <f>IF(OR(T353="",T353=0),"",Ouverture_min/T353)</f>
        <v/>
      </c>
      <c r="V353" s="15">
        <f>IF(OR(H353="",C353&lt;&gt;"Processus"),"",H353/MAX(1,N(Q353)))</f>
        <v/>
      </c>
      <c r="W353" s="16">
        <f>IF(AND(C353="Stock",N(T353)&gt;0),N(M353)/T353,"")</f>
        <v/>
      </c>
      <c r="X353" s="17">
        <f>IF(OR(V353="",U353=""),"",V353/(U353*IF(J353="",1,J353)))</f>
        <v/>
      </c>
      <c r="Y353" s="18">
        <f>IF(AND(V353&lt;&gt;"",U353&lt;&gt;""),IF(V353&gt;U353,"GOULOT",""),"")</f>
        <v/>
      </c>
      <c r="Z353" s="18">
        <f>IF(AND(J353&lt;&gt;"",C353="Processus"),IF(J353&lt;Seuil_TRS,"TRS BAS",""),"")</f>
        <v/>
      </c>
      <c r="AA353" s="18">
        <f>IF(AND(C353="Stock",N353&lt;&gt;""),IF(N(M353)&gt;N353,"SURSTOCK",""),"")</f>
        <v/>
      </c>
      <c r="AB353" s="18">
        <f>IF(A353="","",IF(COUNTIF($A$6:$A$405,A353)&gt;1,"ID EN DOUBLE",IF(AND(B353="",C353&lt;&gt;"Client"),"PAS DE SUIVANT",IF(AND(B353&lt;&gt;"",COUNTIF($A$6:$A$405,B353)=0),"SUIVANT INCONNU","OK"))))</f>
        <v/>
      </c>
    </row>
    <row r="354">
      <c r="A354" s="10" t="n"/>
      <c r="B354" s="11" t="n"/>
      <c r="C354" s="11" t="n"/>
      <c r="D354" s="11" t="n"/>
      <c r="E354" s="11" t="n"/>
      <c r="F354" s="11" t="n"/>
      <c r="G354" s="11" t="n"/>
      <c r="H354" s="11" t="n"/>
      <c r="I354" s="11" t="n"/>
      <c r="J354" s="12" t="n"/>
      <c r="K354" s="12" t="n"/>
      <c r="L354" s="11" t="n"/>
      <c r="M354" s="13" t="n"/>
      <c r="N354" s="13" t="n"/>
      <c r="O354" s="13" t="n"/>
      <c r="P354" s="11" t="n"/>
      <c r="Q354" s="11" t="n"/>
      <c r="R354" s="11" t="n"/>
      <c r="S354" s="11" t="n"/>
      <c r="T354" s="14">
        <f>IF(A354="","",IF(C354="Client",N(O354),IFERROR(INDEX($T$6:$T$405,MATCH(B354,$A$6:$A$405,0))*IF(P354="",1,P354),"")))</f>
        <v/>
      </c>
      <c r="U354" s="15">
        <f>IF(OR(T354="",T354=0),"",Ouverture_min/T354)</f>
        <v/>
      </c>
      <c r="V354" s="15">
        <f>IF(OR(H354="",C354&lt;&gt;"Processus"),"",H354/MAX(1,N(Q354)))</f>
        <v/>
      </c>
      <c r="W354" s="16">
        <f>IF(AND(C354="Stock",N(T354)&gt;0),N(M354)/T354,"")</f>
        <v/>
      </c>
      <c r="X354" s="17">
        <f>IF(OR(V354="",U354=""),"",V354/(U354*IF(J354="",1,J354)))</f>
        <v/>
      </c>
      <c r="Y354" s="18">
        <f>IF(AND(V354&lt;&gt;"",U354&lt;&gt;""),IF(V354&gt;U354,"GOULOT",""),"")</f>
        <v/>
      </c>
      <c r="Z354" s="18">
        <f>IF(AND(J354&lt;&gt;"",C354="Processus"),IF(J354&lt;Seuil_TRS,"TRS BAS",""),"")</f>
        <v/>
      </c>
      <c r="AA354" s="18">
        <f>IF(AND(C354="Stock",N354&lt;&gt;""),IF(N(M354)&gt;N354,"SURSTOCK",""),"")</f>
        <v/>
      </c>
      <c r="AB354" s="18">
        <f>IF(A354="","",IF(COUNTIF($A$6:$A$405,A354)&gt;1,"ID EN DOUBLE",IF(AND(B354="",C354&lt;&gt;"Client"),"PAS DE SUIVANT",IF(AND(B354&lt;&gt;"",COUNTIF($A$6:$A$405,B354)=0),"SUIVANT INCONNU","OK"))))</f>
        <v/>
      </c>
    </row>
    <row r="355">
      <c r="A355" s="19" t="n"/>
      <c r="B355" s="20" t="n"/>
      <c r="C355" s="20" t="n"/>
      <c r="D355" s="20" t="n"/>
      <c r="E355" s="20" t="n"/>
      <c r="F355" s="20" t="n"/>
      <c r="G355" s="20" t="n"/>
      <c r="H355" s="20" t="n"/>
      <c r="I355" s="20" t="n"/>
      <c r="J355" s="21" t="n"/>
      <c r="K355" s="21" t="n"/>
      <c r="L355" s="20" t="n"/>
      <c r="M355" s="22" t="n"/>
      <c r="N355" s="22" t="n"/>
      <c r="O355" s="22" t="n"/>
      <c r="P355" s="20" t="n"/>
      <c r="Q355" s="20" t="n"/>
      <c r="R355" s="20" t="n"/>
      <c r="S355" s="20" t="n"/>
      <c r="T355" s="14">
        <f>IF(A355="","",IF(C355="Client",N(O355),IFERROR(INDEX($T$6:$T$405,MATCH(B355,$A$6:$A$405,0))*IF(P355="",1,P355),"")))</f>
        <v/>
      </c>
      <c r="U355" s="15">
        <f>IF(OR(T355="",T355=0),"",Ouverture_min/T355)</f>
        <v/>
      </c>
      <c r="V355" s="15">
        <f>IF(OR(H355="",C355&lt;&gt;"Processus"),"",H355/MAX(1,N(Q355)))</f>
        <v/>
      </c>
      <c r="W355" s="16">
        <f>IF(AND(C355="Stock",N(T355)&gt;0),N(M355)/T355,"")</f>
        <v/>
      </c>
      <c r="X355" s="17">
        <f>IF(OR(V355="",U355=""),"",V355/(U355*IF(J355="",1,J355)))</f>
        <v/>
      </c>
      <c r="Y355" s="18">
        <f>IF(AND(V355&lt;&gt;"",U355&lt;&gt;""),IF(V355&gt;U355,"GOULOT",""),"")</f>
        <v/>
      </c>
      <c r="Z355" s="18">
        <f>IF(AND(J355&lt;&gt;"",C355="Processus"),IF(J355&lt;Seuil_TRS,"TRS BAS",""),"")</f>
        <v/>
      </c>
      <c r="AA355" s="18">
        <f>IF(AND(C355="Stock",N355&lt;&gt;""),IF(N(M355)&gt;N355,"SURSTOCK",""),"")</f>
        <v/>
      </c>
      <c r="AB355" s="18">
        <f>IF(A355="","",IF(COUNTIF($A$6:$A$405,A355)&gt;1,"ID EN DOUBLE",IF(AND(B355="",C355&lt;&gt;"Client"),"PAS DE SUIVANT",IF(AND(B355&lt;&gt;"",COUNTIF($A$6:$A$405,B355)=0),"SUIVANT INCONNU","OK"))))</f>
        <v/>
      </c>
    </row>
    <row r="356">
      <c r="A356" s="10" t="n"/>
      <c r="B356" s="11" t="n"/>
      <c r="C356" s="11" t="n"/>
      <c r="D356" s="11" t="n"/>
      <c r="E356" s="11" t="n"/>
      <c r="F356" s="11" t="n"/>
      <c r="G356" s="11" t="n"/>
      <c r="H356" s="11" t="n"/>
      <c r="I356" s="11" t="n"/>
      <c r="J356" s="12" t="n"/>
      <c r="K356" s="12" t="n"/>
      <c r="L356" s="11" t="n"/>
      <c r="M356" s="13" t="n"/>
      <c r="N356" s="13" t="n"/>
      <c r="O356" s="13" t="n"/>
      <c r="P356" s="11" t="n"/>
      <c r="Q356" s="11" t="n"/>
      <c r="R356" s="11" t="n"/>
      <c r="S356" s="11" t="n"/>
      <c r="T356" s="14">
        <f>IF(A356="","",IF(C356="Client",N(O356),IFERROR(INDEX($T$6:$T$405,MATCH(B356,$A$6:$A$405,0))*IF(P356="",1,P356),"")))</f>
        <v/>
      </c>
      <c r="U356" s="15">
        <f>IF(OR(T356="",T356=0),"",Ouverture_min/T356)</f>
        <v/>
      </c>
      <c r="V356" s="15">
        <f>IF(OR(H356="",C356&lt;&gt;"Processus"),"",H356/MAX(1,N(Q356)))</f>
        <v/>
      </c>
      <c r="W356" s="16">
        <f>IF(AND(C356="Stock",N(T356)&gt;0),N(M356)/T356,"")</f>
        <v/>
      </c>
      <c r="X356" s="17">
        <f>IF(OR(V356="",U356=""),"",V356/(U356*IF(J356="",1,J356)))</f>
        <v/>
      </c>
      <c r="Y356" s="18">
        <f>IF(AND(V356&lt;&gt;"",U356&lt;&gt;""),IF(V356&gt;U356,"GOULOT",""),"")</f>
        <v/>
      </c>
      <c r="Z356" s="18">
        <f>IF(AND(J356&lt;&gt;"",C356="Processus"),IF(J356&lt;Seuil_TRS,"TRS BAS",""),"")</f>
        <v/>
      </c>
      <c r="AA356" s="18">
        <f>IF(AND(C356="Stock",N356&lt;&gt;""),IF(N(M356)&gt;N356,"SURSTOCK",""),"")</f>
        <v/>
      </c>
      <c r="AB356" s="18">
        <f>IF(A356="","",IF(COUNTIF($A$6:$A$405,A356)&gt;1,"ID EN DOUBLE",IF(AND(B356="",C356&lt;&gt;"Client"),"PAS DE SUIVANT",IF(AND(B356&lt;&gt;"",COUNTIF($A$6:$A$405,B356)=0),"SUIVANT INCONNU","OK"))))</f>
        <v/>
      </c>
    </row>
    <row r="357">
      <c r="A357" s="19" t="n"/>
      <c r="B357" s="20" t="n"/>
      <c r="C357" s="20" t="n"/>
      <c r="D357" s="20" t="n"/>
      <c r="E357" s="20" t="n"/>
      <c r="F357" s="20" t="n"/>
      <c r="G357" s="20" t="n"/>
      <c r="H357" s="20" t="n"/>
      <c r="I357" s="20" t="n"/>
      <c r="J357" s="21" t="n"/>
      <c r="K357" s="21" t="n"/>
      <c r="L357" s="20" t="n"/>
      <c r="M357" s="22" t="n"/>
      <c r="N357" s="22" t="n"/>
      <c r="O357" s="22" t="n"/>
      <c r="P357" s="20" t="n"/>
      <c r="Q357" s="20" t="n"/>
      <c r="R357" s="20" t="n"/>
      <c r="S357" s="20" t="n"/>
      <c r="T357" s="14">
        <f>IF(A357="","",IF(C357="Client",N(O357),IFERROR(INDEX($T$6:$T$405,MATCH(B357,$A$6:$A$405,0))*IF(P357="",1,P357),"")))</f>
        <v/>
      </c>
      <c r="U357" s="15">
        <f>IF(OR(T357="",T357=0),"",Ouverture_min/T357)</f>
        <v/>
      </c>
      <c r="V357" s="15">
        <f>IF(OR(H357="",C357&lt;&gt;"Processus"),"",H357/MAX(1,N(Q357)))</f>
        <v/>
      </c>
      <c r="W357" s="16">
        <f>IF(AND(C357="Stock",N(T357)&gt;0),N(M357)/T357,"")</f>
        <v/>
      </c>
      <c r="X357" s="17">
        <f>IF(OR(V357="",U357=""),"",V357/(U357*IF(J357="",1,J357)))</f>
        <v/>
      </c>
      <c r="Y357" s="18">
        <f>IF(AND(V357&lt;&gt;"",U357&lt;&gt;""),IF(V357&gt;U357,"GOULOT",""),"")</f>
        <v/>
      </c>
      <c r="Z357" s="18">
        <f>IF(AND(J357&lt;&gt;"",C357="Processus"),IF(J357&lt;Seuil_TRS,"TRS BAS",""),"")</f>
        <v/>
      </c>
      <c r="AA357" s="18">
        <f>IF(AND(C357="Stock",N357&lt;&gt;""),IF(N(M357)&gt;N357,"SURSTOCK",""),"")</f>
        <v/>
      </c>
      <c r="AB357" s="18">
        <f>IF(A357="","",IF(COUNTIF($A$6:$A$405,A357)&gt;1,"ID EN DOUBLE",IF(AND(B357="",C357&lt;&gt;"Client"),"PAS DE SUIVANT",IF(AND(B357&lt;&gt;"",COUNTIF($A$6:$A$405,B357)=0),"SUIVANT INCONNU","OK"))))</f>
        <v/>
      </c>
    </row>
    <row r="358">
      <c r="A358" s="10" t="n"/>
      <c r="B358" s="11" t="n"/>
      <c r="C358" s="11" t="n"/>
      <c r="D358" s="11" t="n"/>
      <c r="E358" s="11" t="n"/>
      <c r="F358" s="11" t="n"/>
      <c r="G358" s="11" t="n"/>
      <c r="H358" s="11" t="n"/>
      <c r="I358" s="11" t="n"/>
      <c r="J358" s="12" t="n"/>
      <c r="K358" s="12" t="n"/>
      <c r="L358" s="11" t="n"/>
      <c r="M358" s="13" t="n"/>
      <c r="N358" s="13" t="n"/>
      <c r="O358" s="13" t="n"/>
      <c r="P358" s="11" t="n"/>
      <c r="Q358" s="11" t="n"/>
      <c r="R358" s="11" t="n"/>
      <c r="S358" s="11" t="n"/>
      <c r="T358" s="14">
        <f>IF(A358="","",IF(C358="Client",N(O358),IFERROR(INDEX($T$6:$T$405,MATCH(B358,$A$6:$A$405,0))*IF(P358="",1,P358),"")))</f>
        <v/>
      </c>
      <c r="U358" s="15">
        <f>IF(OR(T358="",T358=0),"",Ouverture_min/T358)</f>
        <v/>
      </c>
      <c r="V358" s="15">
        <f>IF(OR(H358="",C358&lt;&gt;"Processus"),"",H358/MAX(1,N(Q358)))</f>
        <v/>
      </c>
      <c r="W358" s="16">
        <f>IF(AND(C358="Stock",N(T358)&gt;0),N(M358)/T358,"")</f>
        <v/>
      </c>
      <c r="X358" s="17">
        <f>IF(OR(V358="",U358=""),"",V358/(U358*IF(J358="",1,J358)))</f>
        <v/>
      </c>
      <c r="Y358" s="18">
        <f>IF(AND(V358&lt;&gt;"",U358&lt;&gt;""),IF(V358&gt;U358,"GOULOT",""),"")</f>
        <v/>
      </c>
      <c r="Z358" s="18">
        <f>IF(AND(J358&lt;&gt;"",C358="Processus"),IF(J358&lt;Seuil_TRS,"TRS BAS",""),"")</f>
        <v/>
      </c>
      <c r="AA358" s="18">
        <f>IF(AND(C358="Stock",N358&lt;&gt;""),IF(N(M358)&gt;N358,"SURSTOCK",""),"")</f>
        <v/>
      </c>
      <c r="AB358" s="18">
        <f>IF(A358="","",IF(COUNTIF($A$6:$A$405,A358)&gt;1,"ID EN DOUBLE",IF(AND(B358="",C358&lt;&gt;"Client"),"PAS DE SUIVANT",IF(AND(B358&lt;&gt;"",COUNTIF($A$6:$A$405,B358)=0),"SUIVANT INCONNU","OK"))))</f>
        <v/>
      </c>
    </row>
    <row r="359">
      <c r="A359" s="19" t="n"/>
      <c r="B359" s="20" t="n"/>
      <c r="C359" s="20" t="n"/>
      <c r="D359" s="20" t="n"/>
      <c r="E359" s="20" t="n"/>
      <c r="F359" s="20" t="n"/>
      <c r="G359" s="20" t="n"/>
      <c r="H359" s="20" t="n"/>
      <c r="I359" s="20" t="n"/>
      <c r="J359" s="21" t="n"/>
      <c r="K359" s="21" t="n"/>
      <c r="L359" s="20" t="n"/>
      <c r="M359" s="22" t="n"/>
      <c r="N359" s="22" t="n"/>
      <c r="O359" s="22" t="n"/>
      <c r="P359" s="20" t="n"/>
      <c r="Q359" s="20" t="n"/>
      <c r="R359" s="20" t="n"/>
      <c r="S359" s="20" t="n"/>
      <c r="T359" s="14">
        <f>IF(A359="","",IF(C359="Client",N(O359),IFERROR(INDEX($T$6:$T$405,MATCH(B359,$A$6:$A$405,0))*IF(P359="",1,P359),"")))</f>
        <v/>
      </c>
      <c r="U359" s="15">
        <f>IF(OR(T359="",T359=0),"",Ouverture_min/T359)</f>
        <v/>
      </c>
      <c r="V359" s="15">
        <f>IF(OR(H359="",C359&lt;&gt;"Processus"),"",H359/MAX(1,N(Q359)))</f>
        <v/>
      </c>
      <c r="W359" s="16">
        <f>IF(AND(C359="Stock",N(T359)&gt;0),N(M359)/T359,"")</f>
        <v/>
      </c>
      <c r="X359" s="17">
        <f>IF(OR(V359="",U359=""),"",V359/(U359*IF(J359="",1,J359)))</f>
        <v/>
      </c>
      <c r="Y359" s="18">
        <f>IF(AND(V359&lt;&gt;"",U359&lt;&gt;""),IF(V359&gt;U359,"GOULOT",""),"")</f>
        <v/>
      </c>
      <c r="Z359" s="18">
        <f>IF(AND(J359&lt;&gt;"",C359="Processus"),IF(J359&lt;Seuil_TRS,"TRS BAS",""),"")</f>
        <v/>
      </c>
      <c r="AA359" s="18">
        <f>IF(AND(C359="Stock",N359&lt;&gt;""),IF(N(M359)&gt;N359,"SURSTOCK",""),"")</f>
        <v/>
      </c>
      <c r="AB359" s="18">
        <f>IF(A359="","",IF(COUNTIF($A$6:$A$405,A359)&gt;1,"ID EN DOUBLE",IF(AND(B359="",C359&lt;&gt;"Client"),"PAS DE SUIVANT",IF(AND(B359&lt;&gt;"",COUNTIF($A$6:$A$405,B359)=0),"SUIVANT INCONNU","OK"))))</f>
        <v/>
      </c>
    </row>
    <row r="360">
      <c r="A360" s="10" t="n"/>
      <c r="B360" s="11" t="n"/>
      <c r="C360" s="11" t="n"/>
      <c r="D360" s="11" t="n"/>
      <c r="E360" s="11" t="n"/>
      <c r="F360" s="11" t="n"/>
      <c r="G360" s="11" t="n"/>
      <c r="H360" s="11" t="n"/>
      <c r="I360" s="11" t="n"/>
      <c r="J360" s="12" t="n"/>
      <c r="K360" s="12" t="n"/>
      <c r="L360" s="11" t="n"/>
      <c r="M360" s="13" t="n"/>
      <c r="N360" s="13" t="n"/>
      <c r="O360" s="13" t="n"/>
      <c r="P360" s="11" t="n"/>
      <c r="Q360" s="11" t="n"/>
      <c r="R360" s="11" t="n"/>
      <c r="S360" s="11" t="n"/>
      <c r="T360" s="14">
        <f>IF(A360="","",IF(C360="Client",N(O360),IFERROR(INDEX($T$6:$T$405,MATCH(B360,$A$6:$A$405,0))*IF(P360="",1,P360),"")))</f>
        <v/>
      </c>
      <c r="U360" s="15">
        <f>IF(OR(T360="",T360=0),"",Ouverture_min/T360)</f>
        <v/>
      </c>
      <c r="V360" s="15">
        <f>IF(OR(H360="",C360&lt;&gt;"Processus"),"",H360/MAX(1,N(Q360)))</f>
        <v/>
      </c>
      <c r="W360" s="16">
        <f>IF(AND(C360="Stock",N(T360)&gt;0),N(M360)/T360,"")</f>
        <v/>
      </c>
      <c r="X360" s="17">
        <f>IF(OR(V360="",U360=""),"",V360/(U360*IF(J360="",1,J360)))</f>
        <v/>
      </c>
      <c r="Y360" s="18">
        <f>IF(AND(V360&lt;&gt;"",U360&lt;&gt;""),IF(V360&gt;U360,"GOULOT",""),"")</f>
        <v/>
      </c>
      <c r="Z360" s="18">
        <f>IF(AND(J360&lt;&gt;"",C360="Processus"),IF(J360&lt;Seuil_TRS,"TRS BAS",""),"")</f>
        <v/>
      </c>
      <c r="AA360" s="18">
        <f>IF(AND(C360="Stock",N360&lt;&gt;""),IF(N(M360)&gt;N360,"SURSTOCK",""),"")</f>
        <v/>
      </c>
      <c r="AB360" s="18">
        <f>IF(A360="","",IF(COUNTIF($A$6:$A$405,A360)&gt;1,"ID EN DOUBLE",IF(AND(B360="",C360&lt;&gt;"Client"),"PAS DE SUIVANT",IF(AND(B360&lt;&gt;"",COUNTIF($A$6:$A$405,B360)=0),"SUIVANT INCONNU","OK"))))</f>
        <v/>
      </c>
    </row>
    <row r="361">
      <c r="A361" s="19" t="n"/>
      <c r="B361" s="20" t="n"/>
      <c r="C361" s="20" t="n"/>
      <c r="D361" s="20" t="n"/>
      <c r="E361" s="20" t="n"/>
      <c r="F361" s="20" t="n"/>
      <c r="G361" s="20" t="n"/>
      <c r="H361" s="20" t="n"/>
      <c r="I361" s="20" t="n"/>
      <c r="J361" s="21" t="n"/>
      <c r="K361" s="21" t="n"/>
      <c r="L361" s="20" t="n"/>
      <c r="M361" s="22" t="n"/>
      <c r="N361" s="22" t="n"/>
      <c r="O361" s="22" t="n"/>
      <c r="P361" s="20" t="n"/>
      <c r="Q361" s="20" t="n"/>
      <c r="R361" s="20" t="n"/>
      <c r="S361" s="20" t="n"/>
      <c r="T361" s="14">
        <f>IF(A361="","",IF(C361="Client",N(O361),IFERROR(INDEX($T$6:$T$405,MATCH(B361,$A$6:$A$405,0))*IF(P361="",1,P361),"")))</f>
        <v/>
      </c>
      <c r="U361" s="15">
        <f>IF(OR(T361="",T361=0),"",Ouverture_min/T361)</f>
        <v/>
      </c>
      <c r="V361" s="15">
        <f>IF(OR(H361="",C361&lt;&gt;"Processus"),"",H361/MAX(1,N(Q361)))</f>
        <v/>
      </c>
      <c r="W361" s="16">
        <f>IF(AND(C361="Stock",N(T361)&gt;0),N(M361)/T361,"")</f>
        <v/>
      </c>
      <c r="X361" s="17">
        <f>IF(OR(V361="",U361=""),"",V361/(U361*IF(J361="",1,J361)))</f>
        <v/>
      </c>
      <c r="Y361" s="18">
        <f>IF(AND(V361&lt;&gt;"",U361&lt;&gt;""),IF(V361&gt;U361,"GOULOT",""),"")</f>
        <v/>
      </c>
      <c r="Z361" s="18">
        <f>IF(AND(J361&lt;&gt;"",C361="Processus"),IF(J361&lt;Seuil_TRS,"TRS BAS",""),"")</f>
        <v/>
      </c>
      <c r="AA361" s="18">
        <f>IF(AND(C361="Stock",N361&lt;&gt;""),IF(N(M361)&gt;N361,"SURSTOCK",""),"")</f>
        <v/>
      </c>
      <c r="AB361" s="18">
        <f>IF(A361="","",IF(COUNTIF($A$6:$A$405,A361)&gt;1,"ID EN DOUBLE",IF(AND(B361="",C361&lt;&gt;"Client"),"PAS DE SUIVANT",IF(AND(B361&lt;&gt;"",COUNTIF($A$6:$A$405,B361)=0),"SUIVANT INCONNU","OK"))))</f>
        <v/>
      </c>
    </row>
    <row r="362">
      <c r="A362" s="10" t="n"/>
      <c r="B362" s="11" t="n"/>
      <c r="C362" s="11" t="n"/>
      <c r="D362" s="11" t="n"/>
      <c r="E362" s="11" t="n"/>
      <c r="F362" s="11" t="n"/>
      <c r="G362" s="11" t="n"/>
      <c r="H362" s="11" t="n"/>
      <c r="I362" s="11" t="n"/>
      <c r="J362" s="12" t="n"/>
      <c r="K362" s="12" t="n"/>
      <c r="L362" s="11" t="n"/>
      <c r="M362" s="13" t="n"/>
      <c r="N362" s="13" t="n"/>
      <c r="O362" s="13" t="n"/>
      <c r="P362" s="11" t="n"/>
      <c r="Q362" s="11" t="n"/>
      <c r="R362" s="11" t="n"/>
      <c r="S362" s="11" t="n"/>
      <c r="T362" s="14">
        <f>IF(A362="","",IF(C362="Client",N(O362),IFERROR(INDEX($T$6:$T$405,MATCH(B362,$A$6:$A$405,0))*IF(P362="",1,P362),"")))</f>
        <v/>
      </c>
      <c r="U362" s="15">
        <f>IF(OR(T362="",T362=0),"",Ouverture_min/T362)</f>
        <v/>
      </c>
      <c r="V362" s="15">
        <f>IF(OR(H362="",C362&lt;&gt;"Processus"),"",H362/MAX(1,N(Q362)))</f>
        <v/>
      </c>
      <c r="W362" s="16">
        <f>IF(AND(C362="Stock",N(T362)&gt;0),N(M362)/T362,"")</f>
        <v/>
      </c>
      <c r="X362" s="17">
        <f>IF(OR(V362="",U362=""),"",V362/(U362*IF(J362="",1,J362)))</f>
        <v/>
      </c>
      <c r="Y362" s="18">
        <f>IF(AND(V362&lt;&gt;"",U362&lt;&gt;""),IF(V362&gt;U362,"GOULOT",""),"")</f>
        <v/>
      </c>
      <c r="Z362" s="18">
        <f>IF(AND(J362&lt;&gt;"",C362="Processus"),IF(J362&lt;Seuil_TRS,"TRS BAS",""),"")</f>
        <v/>
      </c>
      <c r="AA362" s="18">
        <f>IF(AND(C362="Stock",N362&lt;&gt;""),IF(N(M362)&gt;N362,"SURSTOCK",""),"")</f>
        <v/>
      </c>
      <c r="AB362" s="18">
        <f>IF(A362="","",IF(COUNTIF($A$6:$A$405,A362)&gt;1,"ID EN DOUBLE",IF(AND(B362="",C362&lt;&gt;"Client"),"PAS DE SUIVANT",IF(AND(B362&lt;&gt;"",COUNTIF($A$6:$A$405,B362)=0),"SUIVANT INCONNU","OK"))))</f>
        <v/>
      </c>
    </row>
    <row r="363">
      <c r="A363" s="19" t="n"/>
      <c r="B363" s="20" t="n"/>
      <c r="C363" s="20" t="n"/>
      <c r="D363" s="20" t="n"/>
      <c r="E363" s="20" t="n"/>
      <c r="F363" s="20" t="n"/>
      <c r="G363" s="20" t="n"/>
      <c r="H363" s="20" t="n"/>
      <c r="I363" s="20" t="n"/>
      <c r="J363" s="21" t="n"/>
      <c r="K363" s="21" t="n"/>
      <c r="L363" s="20" t="n"/>
      <c r="M363" s="22" t="n"/>
      <c r="N363" s="22" t="n"/>
      <c r="O363" s="22" t="n"/>
      <c r="P363" s="20" t="n"/>
      <c r="Q363" s="20" t="n"/>
      <c r="R363" s="20" t="n"/>
      <c r="S363" s="20" t="n"/>
      <c r="T363" s="14">
        <f>IF(A363="","",IF(C363="Client",N(O363),IFERROR(INDEX($T$6:$T$405,MATCH(B363,$A$6:$A$405,0))*IF(P363="",1,P363),"")))</f>
        <v/>
      </c>
      <c r="U363" s="15">
        <f>IF(OR(T363="",T363=0),"",Ouverture_min/T363)</f>
        <v/>
      </c>
      <c r="V363" s="15">
        <f>IF(OR(H363="",C363&lt;&gt;"Processus"),"",H363/MAX(1,N(Q363)))</f>
        <v/>
      </c>
      <c r="W363" s="16">
        <f>IF(AND(C363="Stock",N(T363)&gt;0),N(M363)/T363,"")</f>
        <v/>
      </c>
      <c r="X363" s="17">
        <f>IF(OR(V363="",U363=""),"",V363/(U363*IF(J363="",1,J363)))</f>
        <v/>
      </c>
      <c r="Y363" s="18">
        <f>IF(AND(V363&lt;&gt;"",U363&lt;&gt;""),IF(V363&gt;U363,"GOULOT",""),"")</f>
        <v/>
      </c>
      <c r="Z363" s="18">
        <f>IF(AND(J363&lt;&gt;"",C363="Processus"),IF(J363&lt;Seuil_TRS,"TRS BAS",""),"")</f>
        <v/>
      </c>
      <c r="AA363" s="18">
        <f>IF(AND(C363="Stock",N363&lt;&gt;""),IF(N(M363)&gt;N363,"SURSTOCK",""),"")</f>
        <v/>
      </c>
      <c r="AB363" s="18">
        <f>IF(A363="","",IF(COUNTIF($A$6:$A$405,A363)&gt;1,"ID EN DOUBLE",IF(AND(B363="",C363&lt;&gt;"Client"),"PAS DE SUIVANT",IF(AND(B363&lt;&gt;"",COUNTIF($A$6:$A$405,B363)=0),"SUIVANT INCONNU","OK"))))</f>
        <v/>
      </c>
    </row>
    <row r="364">
      <c r="A364" s="10" t="n"/>
      <c r="B364" s="11" t="n"/>
      <c r="C364" s="11" t="n"/>
      <c r="D364" s="11" t="n"/>
      <c r="E364" s="11" t="n"/>
      <c r="F364" s="11" t="n"/>
      <c r="G364" s="11" t="n"/>
      <c r="H364" s="11" t="n"/>
      <c r="I364" s="11" t="n"/>
      <c r="J364" s="12" t="n"/>
      <c r="K364" s="12" t="n"/>
      <c r="L364" s="11" t="n"/>
      <c r="M364" s="13" t="n"/>
      <c r="N364" s="13" t="n"/>
      <c r="O364" s="13" t="n"/>
      <c r="P364" s="11" t="n"/>
      <c r="Q364" s="11" t="n"/>
      <c r="R364" s="11" t="n"/>
      <c r="S364" s="11" t="n"/>
      <c r="T364" s="14">
        <f>IF(A364="","",IF(C364="Client",N(O364),IFERROR(INDEX($T$6:$T$405,MATCH(B364,$A$6:$A$405,0))*IF(P364="",1,P364),"")))</f>
        <v/>
      </c>
      <c r="U364" s="15">
        <f>IF(OR(T364="",T364=0),"",Ouverture_min/T364)</f>
        <v/>
      </c>
      <c r="V364" s="15">
        <f>IF(OR(H364="",C364&lt;&gt;"Processus"),"",H364/MAX(1,N(Q364)))</f>
        <v/>
      </c>
      <c r="W364" s="16">
        <f>IF(AND(C364="Stock",N(T364)&gt;0),N(M364)/T364,"")</f>
        <v/>
      </c>
      <c r="X364" s="17">
        <f>IF(OR(V364="",U364=""),"",V364/(U364*IF(J364="",1,J364)))</f>
        <v/>
      </c>
      <c r="Y364" s="18">
        <f>IF(AND(V364&lt;&gt;"",U364&lt;&gt;""),IF(V364&gt;U364,"GOULOT",""),"")</f>
        <v/>
      </c>
      <c r="Z364" s="18">
        <f>IF(AND(J364&lt;&gt;"",C364="Processus"),IF(J364&lt;Seuil_TRS,"TRS BAS",""),"")</f>
        <v/>
      </c>
      <c r="AA364" s="18">
        <f>IF(AND(C364="Stock",N364&lt;&gt;""),IF(N(M364)&gt;N364,"SURSTOCK",""),"")</f>
        <v/>
      </c>
      <c r="AB364" s="18">
        <f>IF(A364="","",IF(COUNTIF($A$6:$A$405,A364)&gt;1,"ID EN DOUBLE",IF(AND(B364="",C364&lt;&gt;"Client"),"PAS DE SUIVANT",IF(AND(B364&lt;&gt;"",COUNTIF($A$6:$A$405,B364)=0),"SUIVANT INCONNU","OK"))))</f>
        <v/>
      </c>
    </row>
    <row r="365">
      <c r="A365" s="19" t="n"/>
      <c r="B365" s="20" t="n"/>
      <c r="C365" s="20" t="n"/>
      <c r="D365" s="20" t="n"/>
      <c r="E365" s="20" t="n"/>
      <c r="F365" s="20" t="n"/>
      <c r="G365" s="20" t="n"/>
      <c r="H365" s="20" t="n"/>
      <c r="I365" s="20" t="n"/>
      <c r="J365" s="21" t="n"/>
      <c r="K365" s="21" t="n"/>
      <c r="L365" s="20" t="n"/>
      <c r="M365" s="22" t="n"/>
      <c r="N365" s="22" t="n"/>
      <c r="O365" s="22" t="n"/>
      <c r="P365" s="20" t="n"/>
      <c r="Q365" s="20" t="n"/>
      <c r="R365" s="20" t="n"/>
      <c r="S365" s="20" t="n"/>
      <c r="T365" s="14">
        <f>IF(A365="","",IF(C365="Client",N(O365),IFERROR(INDEX($T$6:$T$405,MATCH(B365,$A$6:$A$405,0))*IF(P365="",1,P365),"")))</f>
        <v/>
      </c>
      <c r="U365" s="15">
        <f>IF(OR(T365="",T365=0),"",Ouverture_min/T365)</f>
        <v/>
      </c>
      <c r="V365" s="15">
        <f>IF(OR(H365="",C365&lt;&gt;"Processus"),"",H365/MAX(1,N(Q365)))</f>
        <v/>
      </c>
      <c r="W365" s="16">
        <f>IF(AND(C365="Stock",N(T365)&gt;0),N(M365)/T365,"")</f>
        <v/>
      </c>
      <c r="X365" s="17">
        <f>IF(OR(V365="",U365=""),"",V365/(U365*IF(J365="",1,J365)))</f>
        <v/>
      </c>
      <c r="Y365" s="18">
        <f>IF(AND(V365&lt;&gt;"",U365&lt;&gt;""),IF(V365&gt;U365,"GOULOT",""),"")</f>
        <v/>
      </c>
      <c r="Z365" s="18">
        <f>IF(AND(J365&lt;&gt;"",C365="Processus"),IF(J365&lt;Seuil_TRS,"TRS BAS",""),"")</f>
        <v/>
      </c>
      <c r="AA365" s="18">
        <f>IF(AND(C365="Stock",N365&lt;&gt;""),IF(N(M365)&gt;N365,"SURSTOCK",""),"")</f>
        <v/>
      </c>
      <c r="AB365" s="18">
        <f>IF(A365="","",IF(COUNTIF($A$6:$A$405,A365)&gt;1,"ID EN DOUBLE",IF(AND(B365="",C365&lt;&gt;"Client"),"PAS DE SUIVANT",IF(AND(B365&lt;&gt;"",COUNTIF($A$6:$A$405,B365)=0),"SUIVANT INCONNU","OK"))))</f>
        <v/>
      </c>
    </row>
    <row r="366">
      <c r="A366" s="10" t="n"/>
      <c r="B366" s="11" t="n"/>
      <c r="C366" s="11" t="n"/>
      <c r="D366" s="11" t="n"/>
      <c r="E366" s="11" t="n"/>
      <c r="F366" s="11" t="n"/>
      <c r="G366" s="11" t="n"/>
      <c r="H366" s="11" t="n"/>
      <c r="I366" s="11" t="n"/>
      <c r="J366" s="12" t="n"/>
      <c r="K366" s="12" t="n"/>
      <c r="L366" s="11" t="n"/>
      <c r="M366" s="13" t="n"/>
      <c r="N366" s="13" t="n"/>
      <c r="O366" s="13" t="n"/>
      <c r="P366" s="11" t="n"/>
      <c r="Q366" s="11" t="n"/>
      <c r="R366" s="11" t="n"/>
      <c r="S366" s="11" t="n"/>
      <c r="T366" s="14">
        <f>IF(A366="","",IF(C366="Client",N(O366),IFERROR(INDEX($T$6:$T$405,MATCH(B366,$A$6:$A$405,0))*IF(P366="",1,P366),"")))</f>
        <v/>
      </c>
      <c r="U366" s="15">
        <f>IF(OR(T366="",T366=0),"",Ouverture_min/T366)</f>
        <v/>
      </c>
      <c r="V366" s="15">
        <f>IF(OR(H366="",C366&lt;&gt;"Processus"),"",H366/MAX(1,N(Q366)))</f>
        <v/>
      </c>
      <c r="W366" s="16">
        <f>IF(AND(C366="Stock",N(T366)&gt;0),N(M366)/T366,"")</f>
        <v/>
      </c>
      <c r="X366" s="17">
        <f>IF(OR(V366="",U366=""),"",V366/(U366*IF(J366="",1,J366)))</f>
        <v/>
      </c>
      <c r="Y366" s="18">
        <f>IF(AND(V366&lt;&gt;"",U366&lt;&gt;""),IF(V366&gt;U366,"GOULOT",""),"")</f>
        <v/>
      </c>
      <c r="Z366" s="18">
        <f>IF(AND(J366&lt;&gt;"",C366="Processus"),IF(J366&lt;Seuil_TRS,"TRS BAS",""),"")</f>
        <v/>
      </c>
      <c r="AA366" s="18">
        <f>IF(AND(C366="Stock",N366&lt;&gt;""),IF(N(M366)&gt;N366,"SURSTOCK",""),"")</f>
        <v/>
      </c>
      <c r="AB366" s="18">
        <f>IF(A366="","",IF(COUNTIF($A$6:$A$405,A366)&gt;1,"ID EN DOUBLE",IF(AND(B366="",C366&lt;&gt;"Client"),"PAS DE SUIVANT",IF(AND(B366&lt;&gt;"",COUNTIF($A$6:$A$405,B366)=0),"SUIVANT INCONNU","OK"))))</f>
        <v/>
      </c>
    </row>
    <row r="367">
      <c r="A367" s="19" t="n"/>
      <c r="B367" s="20" t="n"/>
      <c r="C367" s="20" t="n"/>
      <c r="D367" s="20" t="n"/>
      <c r="E367" s="20" t="n"/>
      <c r="F367" s="20" t="n"/>
      <c r="G367" s="20" t="n"/>
      <c r="H367" s="20" t="n"/>
      <c r="I367" s="20" t="n"/>
      <c r="J367" s="21" t="n"/>
      <c r="K367" s="21" t="n"/>
      <c r="L367" s="20" t="n"/>
      <c r="M367" s="22" t="n"/>
      <c r="N367" s="22" t="n"/>
      <c r="O367" s="22" t="n"/>
      <c r="P367" s="20" t="n"/>
      <c r="Q367" s="20" t="n"/>
      <c r="R367" s="20" t="n"/>
      <c r="S367" s="20" t="n"/>
      <c r="T367" s="14">
        <f>IF(A367="","",IF(C367="Client",N(O367),IFERROR(INDEX($T$6:$T$405,MATCH(B367,$A$6:$A$405,0))*IF(P367="",1,P367),"")))</f>
        <v/>
      </c>
      <c r="U367" s="15">
        <f>IF(OR(T367="",T367=0),"",Ouverture_min/T367)</f>
        <v/>
      </c>
      <c r="V367" s="15">
        <f>IF(OR(H367="",C367&lt;&gt;"Processus"),"",H367/MAX(1,N(Q367)))</f>
        <v/>
      </c>
      <c r="W367" s="16">
        <f>IF(AND(C367="Stock",N(T367)&gt;0),N(M367)/T367,"")</f>
        <v/>
      </c>
      <c r="X367" s="17">
        <f>IF(OR(V367="",U367=""),"",V367/(U367*IF(J367="",1,J367)))</f>
        <v/>
      </c>
      <c r="Y367" s="18">
        <f>IF(AND(V367&lt;&gt;"",U367&lt;&gt;""),IF(V367&gt;U367,"GOULOT",""),"")</f>
        <v/>
      </c>
      <c r="Z367" s="18">
        <f>IF(AND(J367&lt;&gt;"",C367="Processus"),IF(J367&lt;Seuil_TRS,"TRS BAS",""),"")</f>
        <v/>
      </c>
      <c r="AA367" s="18">
        <f>IF(AND(C367="Stock",N367&lt;&gt;""),IF(N(M367)&gt;N367,"SURSTOCK",""),"")</f>
        <v/>
      </c>
      <c r="AB367" s="18">
        <f>IF(A367="","",IF(COUNTIF($A$6:$A$405,A367)&gt;1,"ID EN DOUBLE",IF(AND(B367="",C367&lt;&gt;"Client"),"PAS DE SUIVANT",IF(AND(B367&lt;&gt;"",COUNTIF($A$6:$A$405,B367)=0),"SUIVANT INCONNU","OK"))))</f>
        <v/>
      </c>
    </row>
    <row r="368">
      <c r="A368" s="10" t="n"/>
      <c r="B368" s="11" t="n"/>
      <c r="C368" s="11" t="n"/>
      <c r="D368" s="11" t="n"/>
      <c r="E368" s="11" t="n"/>
      <c r="F368" s="11" t="n"/>
      <c r="G368" s="11" t="n"/>
      <c r="H368" s="11" t="n"/>
      <c r="I368" s="11" t="n"/>
      <c r="J368" s="12" t="n"/>
      <c r="K368" s="12" t="n"/>
      <c r="L368" s="11" t="n"/>
      <c r="M368" s="13" t="n"/>
      <c r="N368" s="13" t="n"/>
      <c r="O368" s="13" t="n"/>
      <c r="P368" s="11" t="n"/>
      <c r="Q368" s="11" t="n"/>
      <c r="R368" s="11" t="n"/>
      <c r="S368" s="11" t="n"/>
      <c r="T368" s="14">
        <f>IF(A368="","",IF(C368="Client",N(O368),IFERROR(INDEX($T$6:$T$405,MATCH(B368,$A$6:$A$405,0))*IF(P368="",1,P368),"")))</f>
        <v/>
      </c>
      <c r="U368" s="15">
        <f>IF(OR(T368="",T368=0),"",Ouverture_min/T368)</f>
        <v/>
      </c>
      <c r="V368" s="15">
        <f>IF(OR(H368="",C368&lt;&gt;"Processus"),"",H368/MAX(1,N(Q368)))</f>
        <v/>
      </c>
      <c r="W368" s="16">
        <f>IF(AND(C368="Stock",N(T368)&gt;0),N(M368)/T368,"")</f>
        <v/>
      </c>
      <c r="X368" s="17">
        <f>IF(OR(V368="",U368=""),"",V368/(U368*IF(J368="",1,J368)))</f>
        <v/>
      </c>
      <c r="Y368" s="18">
        <f>IF(AND(V368&lt;&gt;"",U368&lt;&gt;""),IF(V368&gt;U368,"GOULOT",""),"")</f>
        <v/>
      </c>
      <c r="Z368" s="18">
        <f>IF(AND(J368&lt;&gt;"",C368="Processus"),IF(J368&lt;Seuil_TRS,"TRS BAS",""),"")</f>
        <v/>
      </c>
      <c r="AA368" s="18">
        <f>IF(AND(C368="Stock",N368&lt;&gt;""),IF(N(M368)&gt;N368,"SURSTOCK",""),"")</f>
        <v/>
      </c>
      <c r="AB368" s="18">
        <f>IF(A368="","",IF(COUNTIF($A$6:$A$405,A368)&gt;1,"ID EN DOUBLE",IF(AND(B368="",C368&lt;&gt;"Client"),"PAS DE SUIVANT",IF(AND(B368&lt;&gt;"",COUNTIF($A$6:$A$405,B368)=0),"SUIVANT INCONNU","OK"))))</f>
        <v/>
      </c>
    </row>
    <row r="369">
      <c r="A369" s="19" t="n"/>
      <c r="B369" s="20" t="n"/>
      <c r="C369" s="20" t="n"/>
      <c r="D369" s="20" t="n"/>
      <c r="E369" s="20" t="n"/>
      <c r="F369" s="20" t="n"/>
      <c r="G369" s="20" t="n"/>
      <c r="H369" s="20" t="n"/>
      <c r="I369" s="20" t="n"/>
      <c r="J369" s="21" t="n"/>
      <c r="K369" s="21" t="n"/>
      <c r="L369" s="20" t="n"/>
      <c r="M369" s="22" t="n"/>
      <c r="N369" s="22" t="n"/>
      <c r="O369" s="22" t="n"/>
      <c r="P369" s="20" t="n"/>
      <c r="Q369" s="20" t="n"/>
      <c r="R369" s="20" t="n"/>
      <c r="S369" s="20" t="n"/>
      <c r="T369" s="14">
        <f>IF(A369="","",IF(C369="Client",N(O369),IFERROR(INDEX($T$6:$T$405,MATCH(B369,$A$6:$A$405,0))*IF(P369="",1,P369),"")))</f>
        <v/>
      </c>
      <c r="U369" s="15">
        <f>IF(OR(T369="",T369=0),"",Ouverture_min/T369)</f>
        <v/>
      </c>
      <c r="V369" s="15">
        <f>IF(OR(H369="",C369&lt;&gt;"Processus"),"",H369/MAX(1,N(Q369)))</f>
        <v/>
      </c>
      <c r="W369" s="16">
        <f>IF(AND(C369="Stock",N(T369)&gt;0),N(M369)/T369,"")</f>
        <v/>
      </c>
      <c r="X369" s="17">
        <f>IF(OR(V369="",U369=""),"",V369/(U369*IF(J369="",1,J369)))</f>
        <v/>
      </c>
      <c r="Y369" s="18">
        <f>IF(AND(V369&lt;&gt;"",U369&lt;&gt;""),IF(V369&gt;U369,"GOULOT",""),"")</f>
        <v/>
      </c>
      <c r="Z369" s="18">
        <f>IF(AND(J369&lt;&gt;"",C369="Processus"),IF(J369&lt;Seuil_TRS,"TRS BAS",""),"")</f>
        <v/>
      </c>
      <c r="AA369" s="18">
        <f>IF(AND(C369="Stock",N369&lt;&gt;""),IF(N(M369)&gt;N369,"SURSTOCK",""),"")</f>
        <v/>
      </c>
      <c r="AB369" s="18">
        <f>IF(A369="","",IF(COUNTIF($A$6:$A$405,A369)&gt;1,"ID EN DOUBLE",IF(AND(B369="",C369&lt;&gt;"Client"),"PAS DE SUIVANT",IF(AND(B369&lt;&gt;"",COUNTIF($A$6:$A$405,B369)=0),"SUIVANT INCONNU","OK"))))</f>
        <v/>
      </c>
    </row>
    <row r="370">
      <c r="A370" s="10" t="n"/>
      <c r="B370" s="11" t="n"/>
      <c r="C370" s="11" t="n"/>
      <c r="D370" s="11" t="n"/>
      <c r="E370" s="11" t="n"/>
      <c r="F370" s="11" t="n"/>
      <c r="G370" s="11" t="n"/>
      <c r="H370" s="11" t="n"/>
      <c r="I370" s="11" t="n"/>
      <c r="J370" s="12" t="n"/>
      <c r="K370" s="12" t="n"/>
      <c r="L370" s="11" t="n"/>
      <c r="M370" s="13" t="n"/>
      <c r="N370" s="13" t="n"/>
      <c r="O370" s="13" t="n"/>
      <c r="P370" s="11" t="n"/>
      <c r="Q370" s="11" t="n"/>
      <c r="R370" s="11" t="n"/>
      <c r="S370" s="11" t="n"/>
      <c r="T370" s="14">
        <f>IF(A370="","",IF(C370="Client",N(O370),IFERROR(INDEX($T$6:$T$405,MATCH(B370,$A$6:$A$405,0))*IF(P370="",1,P370),"")))</f>
        <v/>
      </c>
      <c r="U370" s="15">
        <f>IF(OR(T370="",T370=0),"",Ouverture_min/T370)</f>
        <v/>
      </c>
      <c r="V370" s="15">
        <f>IF(OR(H370="",C370&lt;&gt;"Processus"),"",H370/MAX(1,N(Q370)))</f>
        <v/>
      </c>
      <c r="W370" s="16">
        <f>IF(AND(C370="Stock",N(T370)&gt;0),N(M370)/T370,"")</f>
        <v/>
      </c>
      <c r="X370" s="17">
        <f>IF(OR(V370="",U370=""),"",V370/(U370*IF(J370="",1,J370)))</f>
        <v/>
      </c>
      <c r="Y370" s="18">
        <f>IF(AND(V370&lt;&gt;"",U370&lt;&gt;""),IF(V370&gt;U370,"GOULOT",""),"")</f>
        <v/>
      </c>
      <c r="Z370" s="18">
        <f>IF(AND(J370&lt;&gt;"",C370="Processus"),IF(J370&lt;Seuil_TRS,"TRS BAS",""),"")</f>
        <v/>
      </c>
      <c r="AA370" s="18">
        <f>IF(AND(C370="Stock",N370&lt;&gt;""),IF(N(M370)&gt;N370,"SURSTOCK",""),"")</f>
        <v/>
      </c>
      <c r="AB370" s="18">
        <f>IF(A370="","",IF(COUNTIF($A$6:$A$405,A370)&gt;1,"ID EN DOUBLE",IF(AND(B370="",C370&lt;&gt;"Client"),"PAS DE SUIVANT",IF(AND(B370&lt;&gt;"",COUNTIF($A$6:$A$405,B370)=0),"SUIVANT INCONNU","OK"))))</f>
        <v/>
      </c>
    </row>
    <row r="371">
      <c r="A371" s="19" t="n"/>
      <c r="B371" s="20" t="n"/>
      <c r="C371" s="20" t="n"/>
      <c r="D371" s="20" t="n"/>
      <c r="E371" s="20" t="n"/>
      <c r="F371" s="20" t="n"/>
      <c r="G371" s="20" t="n"/>
      <c r="H371" s="20" t="n"/>
      <c r="I371" s="20" t="n"/>
      <c r="J371" s="21" t="n"/>
      <c r="K371" s="21" t="n"/>
      <c r="L371" s="20" t="n"/>
      <c r="M371" s="22" t="n"/>
      <c r="N371" s="22" t="n"/>
      <c r="O371" s="22" t="n"/>
      <c r="P371" s="20" t="n"/>
      <c r="Q371" s="20" t="n"/>
      <c r="R371" s="20" t="n"/>
      <c r="S371" s="20" t="n"/>
      <c r="T371" s="14">
        <f>IF(A371="","",IF(C371="Client",N(O371),IFERROR(INDEX($T$6:$T$405,MATCH(B371,$A$6:$A$405,0))*IF(P371="",1,P371),"")))</f>
        <v/>
      </c>
      <c r="U371" s="15">
        <f>IF(OR(T371="",T371=0),"",Ouverture_min/T371)</f>
        <v/>
      </c>
      <c r="V371" s="15">
        <f>IF(OR(H371="",C371&lt;&gt;"Processus"),"",H371/MAX(1,N(Q371)))</f>
        <v/>
      </c>
      <c r="W371" s="16">
        <f>IF(AND(C371="Stock",N(T371)&gt;0),N(M371)/T371,"")</f>
        <v/>
      </c>
      <c r="X371" s="17">
        <f>IF(OR(V371="",U371=""),"",V371/(U371*IF(J371="",1,J371)))</f>
        <v/>
      </c>
      <c r="Y371" s="18">
        <f>IF(AND(V371&lt;&gt;"",U371&lt;&gt;""),IF(V371&gt;U371,"GOULOT",""),"")</f>
        <v/>
      </c>
      <c r="Z371" s="18">
        <f>IF(AND(J371&lt;&gt;"",C371="Processus"),IF(J371&lt;Seuil_TRS,"TRS BAS",""),"")</f>
        <v/>
      </c>
      <c r="AA371" s="18">
        <f>IF(AND(C371="Stock",N371&lt;&gt;""),IF(N(M371)&gt;N371,"SURSTOCK",""),"")</f>
        <v/>
      </c>
      <c r="AB371" s="18">
        <f>IF(A371="","",IF(COUNTIF($A$6:$A$405,A371)&gt;1,"ID EN DOUBLE",IF(AND(B371="",C371&lt;&gt;"Client"),"PAS DE SUIVANT",IF(AND(B371&lt;&gt;"",COUNTIF($A$6:$A$405,B371)=0),"SUIVANT INCONNU","OK"))))</f>
        <v/>
      </c>
    </row>
    <row r="372">
      <c r="A372" s="10" t="n"/>
      <c r="B372" s="11" t="n"/>
      <c r="C372" s="11" t="n"/>
      <c r="D372" s="11" t="n"/>
      <c r="E372" s="11" t="n"/>
      <c r="F372" s="11" t="n"/>
      <c r="G372" s="11" t="n"/>
      <c r="H372" s="11" t="n"/>
      <c r="I372" s="11" t="n"/>
      <c r="J372" s="12" t="n"/>
      <c r="K372" s="12" t="n"/>
      <c r="L372" s="11" t="n"/>
      <c r="M372" s="13" t="n"/>
      <c r="N372" s="13" t="n"/>
      <c r="O372" s="13" t="n"/>
      <c r="P372" s="11" t="n"/>
      <c r="Q372" s="11" t="n"/>
      <c r="R372" s="11" t="n"/>
      <c r="S372" s="11" t="n"/>
      <c r="T372" s="14">
        <f>IF(A372="","",IF(C372="Client",N(O372),IFERROR(INDEX($T$6:$T$405,MATCH(B372,$A$6:$A$405,0))*IF(P372="",1,P372),"")))</f>
        <v/>
      </c>
      <c r="U372" s="15">
        <f>IF(OR(T372="",T372=0),"",Ouverture_min/T372)</f>
        <v/>
      </c>
      <c r="V372" s="15">
        <f>IF(OR(H372="",C372&lt;&gt;"Processus"),"",H372/MAX(1,N(Q372)))</f>
        <v/>
      </c>
      <c r="W372" s="16">
        <f>IF(AND(C372="Stock",N(T372)&gt;0),N(M372)/T372,"")</f>
        <v/>
      </c>
      <c r="X372" s="17">
        <f>IF(OR(V372="",U372=""),"",V372/(U372*IF(J372="",1,J372)))</f>
        <v/>
      </c>
      <c r="Y372" s="18">
        <f>IF(AND(V372&lt;&gt;"",U372&lt;&gt;""),IF(V372&gt;U372,"GOULOT",""),"")</f>
        <v/>
      </c>
      <c r="Z372" s="18">
        <f>IF(AND(J372&lt;&gt;"",C372="Processus"),IF(J372&lt;Seuil_TRS,"TRS BAS",""),"")</f>
        <v/>
      </c>
      <c r="AA372" s="18">
        <f>IF(AND(C372="Stock",N372&lt;&gt;""),IF(N(M372)&gt;N372,"SURSTOCK",""),"")</f>
        <v/>
      </c>
      <c r="AB372" s="18">
        <f>IF(A372="","",IF(COUNTIF($A$6:$A$405,A372)&gt;1,"ID EN DOUBLE",IF(AND(B372="",C372&lt;&gt;"Client"),"PAS DE SUIVANT",IF(AND(B372&lt;&gt;"",COUNTIF($A$6:$A$405,B372)=0),"SUIVANT INCONNU","OK"))))</f>
        <v/>
      </c>
    </row>
    <row r="373">
      <c r="A373" s="19" t="n"/>
      <c r="B373" s="20" t="n"/>
      <c r="C373" s="20" t="n"/>
      <c r="D373" s="20" t="n"/>
      <c r="E373" s="20" t="n"/>
      <c r="F373" s="20" t="n"/>
      <c r="G373" s="20" t="n"/>
      <c r="H373" s="20" t="n"/>
      <c r="I373" s="20" t="n"/>
      <c r="J373" s="21" t="n"/>
      <c r="K373" s="21" t="n"/>
      <c r="L373" s="20" t="n"/>
      <c r="M373" s="22" t="n"/>
      <c r="N373" s="22" t="n"/>
      <c r="O373" s="22" t="n"/>
      <c r="P373" s="20" t="n"/>
      <c r="Q373" s="20" t="n"/>
      <c r="R373" s="20" t="n"/>
      <c r="S373" s="20" t="n"/>
      <c r="T373" s="14">
        <f>IF(A373="","",IF(C373="Client",N(O373),IFERROR(INDEX($T$6:$T$405,MATCH(B373,$A$6:$A$405,0))*IF(P373="",1,P373),"")))</f>
        <v/>
      </c>
      <c r="U373" s="15">
        <f>IF(OR(T373="",T373=0),"",Ouverture_min/T373)</f>
        <v/>
      </c>
      <c r="V373" s="15">
        <f>IF(OR(H373="",C373&lt;&gt;"Processus"),"",H373/MAX(1,N(Q373)))</f>
        <v/>
      </c>
      <c r="W373" s="16">
        <f>IF(AND(C373="Stock",N(T373)&gt;0),N(M373)/T373,"")</f>
        <v/>
      </c>
      <c r="X373" s="17">
        <f>IF(OR(V373="",U373=""),"",V373/(U373*IF(J373="",1,J373)))</f>
        <v/>
      </c>
      <c r="Y373" s="18">
        <f>IF(AND(V373&lt;&gt;"",U373&lt;&gt;""),IF(V373&gt;U373,"GOULOT",""),"")</f>
        <v/>
      </c>
      <c r="Z373" s="18">
        <f>IF(AND(J373&lt;&gt;"",C373="Processus"),IF(J373&lt;Seuil_TRS,"TRS BAS",""),"")</f>
        <v/>
      </c>
      <c r="AA373" s="18">
        <f>IF(AND(C373="Stock",N373&lt;&gt;""),IF(N(M373)&gt;N373,"SURSTOCK",""),"")</f>
        <v/>
      </c>
      <c r="AB373" s="18">
        <f>IF(A373="","",IF(COUNTIF($A$6:$A$405,A373)&gt;1,"ID EN DOUBLE",IF(AND(B373="",C373&lt;&gt;"Client"),"PAS DE SUIVANT",IF(AND(B373&lt;&gt;"",COUNTIF($A$6:$A$405,B373)=0),"SUIVANT INCONNU","OK"))))</f>
        <v/>
      </c>
    </row>
    <row r="374">
      <c r="A374" s="10" t="n"/>
      <c r="B374" s="11" t="n"/>
      <c r="C374" s="11" t="n"/>
      <c r="D374" s="11" t="n"/>
      <c r="E374" s="11" t="n"/>
      <c r="F374" s="11" t="n"/>
      <c r="G374" s="11" t="n"/>
      <c r="H374" s="11" t="n"/>
      <c r="I374" s="11" t="n"/>
      <c r="J374" s="12" t="n"/>
      <c r="K374" s="12" t="n"/>
      <c r="L374" s="11" t="n"/>
      <c r="M374" s="13" t="n"/>
      <c r="N374" s="13" t="n"/>
      <c r="O374" s="13" t="n"/>
      <c r="P374" s="11" t="n"/>
      <c r="Q374" s="11" t="n"/>
      <c r="R374" s="11" t="n"/>
      <c r="S374" s="11" t="n"/>
      <c r="T374" s="14">
        <f>IF(A374="","",IF(C374="Client",N(O374),IFERROR(INDEX($T$6:$T$405,MATCH(B374,$A$6:$A$405,0))*IF(P374="",1,P374),"")))</f>
        <v/>
      </c>
      <c r="U374" s="15">
        <f>IF(OR(T374="",T374=0),"",Ouverture_min/T374)</f>
        <v/>
      </c>
      <c r="V374" s="15">
        <f>IF(OR(H374="",C374&lt;&gt;"Processus"),"",H374/MAX(1,N(Q374)))</f>
        <v/>
      </c>
      <c r="W374" s="16">
        <f>IF(AND(C374="Stock",N(T374)&gt;0),N(M374)/T374,"")</f>
        <v/>
      </c>
      <c r="X374" s="17">
        <f>IF(OR(V374="",U374=""),"",V374/(U374*IF(J374="",1,J374)))</f>
        <v/>
      </c>
      <c r="Y374" s="18">
        <f>IF(AND(V374&lt;&gt;"",U374&lt;&gt;""),IF(V374&gt;U374,"GOULOT",""),"")</f>
        <v/>
      </c>
      <c r="Z374" s="18">
        <f>IF(AND(J374&lt;&gt;"",C374="Processus"),IF(J374&lt;Seuil_TRS,"TRS BAS",""),"")</f>
        <v/>
      </c>
      <c r="AA374" s="18">
        <f>IF(AND(C374="Stock",N374&lt;&gt;""),IF(N(M374)&gt;N374,"SURSTOCK",""),"")</f>
        <v/>
      </c>
      <c r="AB374" s="18">
        <f>IF(A374="","",IF(COUNTIF($A$6:$A$405,A374)&gt;1,"ID EN DOUBLE",IF(AND(B374="",C374&lt;&gt;"Client"),"PAS DE SUIVANT",IF(AND(B374&lt;&gt;"",COUNTIF($A$6:$A$405,B374)=0),"SUIVANT INCONNU","OK"))))</f>
        <v/>
      </c>
    </row>
    <row r="375">
      <c r="A375" s="19" t="n"/>
      <c r="B375" s="20" t="n"/>
      <c r="C375" s="20" t="n"/>
      <c r="D375" s="20" t="n"/>
      <c r="E375" s="20" t="n"/>
      <c r="F375" s="20" t="n"/>
      <c r="G375" s="20" t="n"/>
      <c r="H375" s="20" t="n"/>
      <c r="I375" s="20" t="n"/>
      <c r="J375" s="21" t="n"/>
      <c r="K375" s="21" t="n"/>
      <c r="L375" s="20" t="n"/>
      <c r="M375" s="22" t="n"/>
      <c r="N375" s="22" t="n"/>
      <c r="O375" s="22" t="n"/>
      <c r="P375" s="20" t="n"/>
      <c r="Q375" s="20" t="n"/>
      <c r="R375" s="20" t="n"/>
      <c r="S375" s="20" t="n"/>
      <c r="T375" s="14">
        <f>IF(A375="","",IF(C375="Client",N(O375),IFERROR(INDEX($T$6:$T$405,MATCH(B375,$A$6:$A$405,0))*IF(P375="",1,P375),"")))</f>
        <v/>
      </c>
      <c r="U375" s="15">
        <f>IF(OR(T375="",T375=0),"",Ouverture_min/T375)</f>
        <v/>
      </c>
      <c r="V375" s="15">
        <f>IF(OR(H375="",C375&lt;&gt;"Processus"),"",H375/MAX(1,N(Q375)))</f>
        <v/>
      </c>
      <c r="W375" s="16">
        <f>IF(AND(C375="Stock",N(T375)&gt;0),N(M375)/T375,"")</f>
        <v/>
      </c>
      <c r="X375" s="17">
        <f>IF(OR(V375="",U375=""),"",V375/(U375*IF(J375="",1,J375)))</f>
        <v/>
      </c>
      <c r="Y375" s="18">
        <f>IF(AND(V375&lt;&gt;"",U375&lt;&gt;""),IF(V375&gt;U375,"GOULOT",""),"")</f>
        <v/>
      </c>
      <c r="Z375" s="18">
        <f>IF(AND(J375&lt;&gt;"",C375="Processus"),IF(J375&lt;Seuil_TRS,"TRS BAS",""),"")</f>
        <v/>
      </c>
      <c r="AA375" s="18">
        <f>IF(AND(C375="Stock",N375&lt;&gt;""),IF(N(M375)&gt;N375,"SURSTOCK",""),"")</f>
        <v/>
      </c>
      <c r="AB375" s="18">
        <f>IF(A375="","",IF(COUNTIF($A$6:$A$405,A375)&gt;1,"ID EN DOUBLE",IF(AND(B375="",C375&lt;&gt;"Client"),"PAS DE SUIVANT",IF(AND(B375&lt;&gt;"",COUNTIF($A$6:$A$405,B375)=0),"SUIVANT INCONNU","OK"))))</f>
        <v/>
      </c>
    </row>
    <row r="376">
      <c r="A376" s="10" t="n"/>
      <c r="B376" s="11" t="n"/>
      <c r="C376" s="11" t="n"/>
      <c r="D376" s="11" t="n"/>
      <c r="E376" s="11" t="n"/>
      <c r="F376" s="11" t="n"/>
      <c r="G376" s="11" t="n"/>
      <c r="H376" s="11" t="n"/>
      <c r="I376" s="11" t="n"/>
      <c r="J376" s="12" t="n"/>
      <c r="K376" s="12" t="n"/>
      <c r="L376" s="11" t="n"/>
      <c r="M376" s="13" t="n"/>
      <c r="N376" s="13" t="n"/>
      <c r="O376" s="13" t="n"/>
      <c r="P376" s="11" t="n"/>
      <c r="Q376" s="11" t="n"/>
      <c r="R376" s="11" t="n"/>
      <c r="S376" s="11" t="n"/>
      <c r="T376" s="14">
        <f>IF(A376="","",IF(C376="Client",N(O376),IFERROR(INDEX($T$6:$T$405,MATCH(B376,$A$6:$A$405,0))*IF(P376="",1,P376),"")))</f>
        <v/>
      </c>
      <c r="U376" s="15">
        <f>IF(OR(T376="",T376=0),"",Ouverture_min/T376)</f>
        <v/>
      </c>
      <c r="V376" s="15">
        <f>IF(OR(H376="",C376&lt;&gt;"Processus"),"",H376/MAX(1,N(Q376)))</f>
        <v/>
      </c>
      <c r="W376" s="16">
        <f>IF(AND(C376="Stock",N(T376)&gt;0),N(M376)/T376,"")</f>
        <v/>
      </c>
      <c r="X376" s="17">
        <f>IF(OR(V376="",U376=""),"",V376/(U376*IF(J376="",1,J376)))</f>
        <v/>
      </c>
      <c r="Y376" s="18">
        <f>IF(AND(V376&lt;&gt;"",U376&lt;&gt;""),IF(V376&gt;U376,"GOULOT",""),"")</f>
        <v/>
      </c>
      <c r="Z376" s="18">
        <f>IF(AND(J376&lt;&gt;"",C376="Processus"),IF(J376&lt;Seuil_TRS,"TRS BAS",""),"")</f>
        <v/>
      </c>
      <c r="AA376" s="18">
        <f>IF(AND(C376="Stock",N376&lt;&gt;""),IF(N(M376)&gt;N376,"SURSTOCK",""),"")</f>
        <v/>
      </c>
      <c r="AB376" s="18">
        <f>IF(A376="","",IF(COUNTIF($A$6:$A$405,A376)&gt;1,"ID EN DOUBLE",IF(AND(B376="",C376&lt;&gt;"Client"),"PAS DE SUIVANT",IF(AND(B376&lt;&gt;"",COUNTIF($A$6:$A$405,B376)=0),"SUIVANT INCONNU","OK"))))</f>
        <v/>
      </c>
    </row>
    <row r="377">
      <c r="A377" s="19" t="n"/>
      <c r="B377" s="20" t="n"/>
      <c r="C377" s="20" t="n"/>
      <c r="D377" s="20" t="n"/>
      <c r="E377" s="20" t="n"/>
      <c r="F377" s="20" t="n"/>
      <c r="G377" s="20" t="n"/>
      <c r="H377" s="20" t="n"/>
      <c r="I377" s="20" t="n"/>
      <c r="J377" s="21" t="n"/>
      <c r="K377" s="21" t="n"/>
      <c r="L377" s="20" t="n"/>
      <c r="M377" s="22" t="n"/>
      <c r="N377" s="22" t="n"/>
      <c r="O377" s="22" t="n"/>
      <c r="P377" s="20" t="n"/>
      <c r="Q377" s="20" t="n"/>
      <c r="R377" s="20" t="n"/>
      <c r="S377" s="20" t="n"/>
      <c r="T377" s="14">
        <f>IF(A377="","",IF(C377="Client",N(O377),IFERROR(INDEX($T$6:$T$405,MATCH(B377,$A$6:$A$405,0))*IF(P377="",1,P377),"")))</f>
        <v/>
      </c>
      <c r="U377" s="15">
        <f>IF(OR(T377="",T377=0),"",Ouverture_min/T377)</f>
        <v/>
      </c>
      <c r="V377" s="15">
        <f>IF(OR(H377="",C377&lt;&gt;"Processus"),"",H377/MAX(1,N(Q377)))</f>
        <v/>
      </c>
      <c r="W377" s="16">
        <f>IF(AND(C377="Stock",N(T377)&gt;0),N(M377)/T377,"")</f>
        <v/>
      </c>
      <c r="X377" s="17">
        <f>IF(OR(V377="",U377=""),"",V377/(U377*IF(J377="",1,J377)))</f>
        <v/>
      </c>
      <c r="Y377" s="18">
        <f>IF(AND(V377&lt;&gt;"",U377&lt;&gt;""),IF(V377&gt;U377,"GOULOT",""),"")</f>
        <v/>
      </c>
      <c r="Z377" s="18">
        <f>IF(AND(J377&lt;&gt;"",C377="Processus"),IF(J377&lt;Seuil_TRS,"TRS BAS",""),"")</f>
        <v/>
      </c>
      <c r="AA377" s="18">
        <f>IF(AND(C377="Stock",N377&lt;&gt;""),IF(N(M377)&gt;N377,"SURSTOCK",""),"")</f>
        <v/>
      </c>
      <c r="AB377" s="18">
        <f>IF(A377="","",IF(COUNTIF($A$6:$A$405,A377)&gt;1,"ID EN DOUBLE",IF(AND(B377="",C377&lt;&gt;"Client"),"PAS DE SUIVANT",IF(AND(B377&lt;&gt;"",COUNTIF($A$6:$A$405,B377)=0),"SUIVANT INCONNU","OK"))))</f>
        <v/>
      </c>
    </row>
    <row r="378">
      <c r="A378" s="10" t="n"/>
      <c r="B378" s="11" t="n"/>
      <c r="C378" s="11" t="n"/>
      <c r="D378" s="11" t="n"/>
      <c r="E378" s="11" t="n"/>
      <c r="F378" s="11" t="n"/>
      <c r="G378" s="11" t="n"/>
      <c r="H378" s="11" t="n"/>
      <c r="I378" s="11" t="n"/>
      <c r="J378" s="12" t="n"/>
      <c r="K378" s="12" t="n"/>
      <c r="L378" s="11" t="n"/>
      <c r="M378" s="13" t="n"/>
      <c r="N378" s="13" t="n"/>
      <c r="O378" s="13" t="n"/>
      <c r="P378" s="11" t="n"/>
      <c r="Q378" s="11" t="n"/>
      <c r="R378" s="11" t="n"/>
      <c r="S378" s="11" t="n"/>
      <c r="T378" s="14">
        <f>IF(A378="","",IF(C378="Client",N(O378),IFERROR(INDEX($T$6:$T$405,MATCH(B378,$A$6:$A$405,0))*IF(P378="",1,P378),"")))</f>
        <v/>
      </c>
      <c r="U378" s="15">
        <f>IF(OR(T378="",T378=0),"",Ouverture_min/T378)</f>
        <v/>
      </c>
      <c r="V378" s="15">
        <f>IF(OR(H378="",C378&lt;&gt;"Processus"),"",H378/MAX(1,N(Q378)))</f>
        <v/>
      </c>
      <c r="W378" s="16">
        <f>IF(AND(C378="Stock",N(T378)&gt;0),N(M378)/T378,"")</f>
        <v/>
      </c>
      <c r="X378" s="17">
        <f>IF(OR(V378="",U378=""),"",V378/(U378*IF(J378="",1,J378)))</f>
        <v/>
      </c>
      <c r="Y378" s="18">
        <f>IF(AND(V378&lt;&gt;"",U378&lt;&gt;""),IF(V378&gt;U378,"GOULOT",""),"")</f>
        <v/>
      </c>
      <c r="Z378" s="18">
        <f>IF(AND(J378&lt;&gt;"",C378="Processus"),IF(J378&lt;Seuil_TRS,"TRS BAS",""),"")</f>
        <v/>
      </c>
      <c r="AA378" s="18">
        <f>IF(AND(C378="Stock",N378&lt;&gt;""),IF(N(M378)&gt;N378,"SURSTOCK",""),"")</f>
        <v/>
      </c>
      <c r="AB378" s="18">
        <f>IF(A378="","",IF(COUNTIF($A$6:$A$405,A378)&gt;1,"ID EN DOUBLE",IF(AND(B378="",C378&lt;&gt;"Client"),"PAS DE SUIVANT",IF(AND(B378&lt;&gt;"",COUNTIF($A$6:$A$405,B378)=0),"SUIVANT INCONNU","OK"))))</f>
        <v/>
      </c>
    </row>
    <row r="379">
      <c r="A379" s="19" t="n"/>
      <c r="B379" s="20" t="n"/>
      <c r="C379" s="20" t="n"/>
      <c r="D379" s="20" t="n"/>
      <c r="E379" s="20" t="n"/>
      <c r="F379" s="20" t="n"/>
      <c r="G379" s="20" t="n"/>
      <c r="H379" s="20" t="n"/>
      <c r="I379" s="20" t="n"/>
      <c r="J379" s="21" t="n"/>
      <c r="K379" s="21" t="n"/>
      <c r="L379" s="20" t="n"/>
      <c r="M379" s="22" t="n"/>
      <c r="N379" s="22" t="n"/>
      <c r="O379" s="22" t="n"/>
      <c r="P379" s="20" t="n"/>
      <c r="Q379" s="20" t="n"/>
      <c r="R379" s="20" t="n"/>
      <c r="S379" s="20" t="n"/>
      <c r="T379" s="14">
        <f>IF(A379="","",IF(C379="Client",N(O379),IFERROR(INDEX($T$6:$T$405,MATCH(B379,$A$6:$A$405,0))*IF(P379="",1,P379),"")))</f>
        <v/>
      </c>
      <c r="U379" s="15">
        <f>IF(OR(T379="",T379=0),"",Ouverture_min/T379)</f>
        <v/>
      </c>
      <c r="V379" s="15">
        <f>IF(OR(H379="",C379&lt;&gt;"Processus"),"",H379/MAX(1,N(Q379)))</f>
        <v/>
      </c>
      <c r="W379" s="16">
        <f>IF(AND(C379="Stock",N(T379)&gt;0),N(M379)/T379,"")</f>
        <v/>
      </c>
      <c r="X379" s="17">
        <f>IF(OR(V379="",U379=""),"",V379/(U379*IF(J379="",1,J379)))</f>
        <v/>
      </c>
      <c r="Y379" s="18">
        <f>IF(AND(V379&lt;&gt;"",U379&lt;&gt;""),IF(V379&gt;U379,"GOULOT",""),"")</f>
        <v/>
      </c>
      <c r="Z379" s="18">
        <f>IF(AND(J379&lt;&gt;"",C379="Processus"),IF(J379&lt;Seuil_TRS,"TRS BAS",""),"")</f>
        <v/>
      </c>
      <c r="AA379" s="18">
        <f>IF(AND(C379="Stock",N379&lt;&gt;""),IF(N(M379)&gt;N379,"SURSTOCK",""),"")</f>
        <v/>
      </c>
      <c r="AB379" s="18">
        <f>IF(A379="","",IF(COUNTIF($A$6:$A$405,A379)&gt;1,"ID EN DOUBLE",IF(AND(B379="",C379&lt;&gt;"Client"),"PAS DE SUIVANT",IF(AND(B379&lt;&gt;"",COUNTIF($A$6:$A$405,B379)=0),"SUIVANT INCONNU","OK"))))</f>
        <v/>
      </c>
    </row>
    <row r="380">
      <c r="A380" s="10" t="n"/>
      <c r="B380" s="11" t="n"/>
      <c r="C380" s="11" t="n"/>
      <c r="D380" s="11" t="n"/>
      <c r="E380" s="11" t="n"/>
      <c r="F380" s="11" t="n"/>
      <c r="G380" s="11" t="n"/>
      <c r="H380" s="11" t="n"/>
      <c r="I380" s="11" t="n"/>
      <c r="J380" s="12" t="n"/>
      <c r="K380" s="12" t="n"/>
      <c r="L380" s="11" t="n"/>
      <c r="M380" s="13" t="n"/>
      <c r="N380" s="13" t="n"/>
      <c r="O380" s="13" t="n"/>
      <c r="P380" s="11" t="n"/>
      <c r="Q380" s="11" t="n"/>
      <c r="R380" s="11" t="n"/>
      <c r="S380" s="11" t="n"/>
      <c r="T380" s="14">
        <f>IF(A380="","",IF(C380="Client",N(O380),IFERROR(INDEX($T$6:$T$405,MATCH(B380,$A$6:$A$405,0))*IF(P380="",1,P380),"")))</f>
        <v/>
      </c>
      <c r="U380" s="15">
        <f>IF(OR(T380="",T380=0),"",Ouverture_min/T380)</f>
        <v/>
      </c>
      <c r="V380" s="15">
        <f>IF(OR(H380="",C380&lt;&gt;"Processus"),"",H380/MAX(1,N(Q380)))</f>
        <v/>
      </c>
      <c r="W380" s="16">
        <f>IF(AND(C380="Stock",N(T380)&gt;0),N(M380)/T380,"")</f>
        <v/>
      </c>
      <c r="X380" s="17">
        <f>IF(OR(V380="",U380=""),"",V380/(U380*IF(J380="",1,J380)))</f>
        <v/>
      </c>
      <c r="Y380" s="18">
        <f>IF(AND(V380&lt;&gt;"",U380&lt;&gt;""),IF(V380&gt;U380,"GOULOT",""),"")</f>
        <v/>
      </c>
      <c r="Z380" s="18">
        <f>IF(AND(J380&lt;&gt;"",C380="Processus"),IF(J380&lt;Seuil_TRS,"TRS BAS",""),"")</f>
        <v/>
      </c>
      <c r="AA380" s="18">
        <f>IF(AND(C380="Stock",N380&lt;&gt;""),IF(N(M380)&gt;N380,"SURSTOCK",""),"")</f>
        <v/>
      </c>
      <c r="AB380" s="18">
        <f>IF(A380="","",IF(COUNTIF($A$6:$A$405,A380)&gt;1,"ID EN DOUBLE",IF(AND(B380="",C380&lt;&gt;"Client"),"PAS DE SUIVANT",IF(AND(B380&lt;&gt;"",COUNTIF($A$6:$A$405,B380)=0),"SUIVANT INCONNU","OK"))))</f>
        <v/>
      </c>
    </row>
    <row r="381">
      <c r="A381" s="19" t="n"/>
      <c r="B381" s="20" t="n"/>
      <c r="C381" s="20" t="n"/>
      <c r="D381" s="20" t="n"/>
      <c r="E381" s="20" t="n"/>
      <c r="F381" s="20" t="n"/>
      <c r="G381" s="20" t="n"/>
      <c r="H381" s="20" t="n"/>
      <c r="I381" s="20" t="n"/>
      <c r="J381" s="21" t="n"/>
      <c r="K381" s="21" t="n"/>
      <c r="L381" s="20" t="n"/>
      <c r="M381" s="22" t="n"/>
      <c r="N381" s="22" t="n"/>
      <c r="O381" s="22" t="n"/>
      <c r="P381" s="20" t="n"/>
      <c r="Q381" s="20" t="n"/>
      <c r="R381" s="20" t="n"/>
      <c r="S381" s="20" t="n"/>
      <c r="T381" s="14">
        <f>IF(A381="","",IF(C381="Client",N(O381),IFERROR(INDEX($T$6:$T$405,MATCH(B381,$A$6:$A$405,0))*IF(P381="",1,P381),"")))</f>
        <v/>
      </c>
      <c r="U381" s="15">
        <f>IF(OR(T381="",T381=0),"",Ouverture_min/T381)</f>
        <v/>
      </c>
      <c r="V381" s="15">
        <f>IF(OR(H381="",C381&lt;&gt;"Processus"),"",H381/MAX(1,N(Q381)))</f>
        <v/>
      </c>
      <c r="W381" s="16">
        <f>IF(AND(C381="Stock",N(T381)&gt;0),N(M381)/T381,"")</f>
        <v/>
      </c>
      <c r="X381" s="17">
        <f>IF(OR(V381="",U381=""),"",V381/(U381*IF(J381="",1,J381)))</f>
        <v/>
      </c>
      <c r="Y381" s="18">
        <f>IF(AND(V381&lt;&gt;"",U381&lt;&gt;""),IF(V381&gt;U381,"GOULOT",""),"")</f>
        <v/>
      </c>
      <c r="Z381" s="18">
        <f>IF(AND(J381&lt;&gt;"",C381="Processus"),IF(J381&lt;Seuil_TRS,"TRS BAS",""),"")</f>
        <v/>
      </c>
      <c r="AA381" s="18">
        <f>IF(AND(C381="Stock",N381&lt;&gt;""),IF(N(M381)&gt;N381,"SURSTOCK",""),"")</f>
        <v/>
      </c>
      <c r="AB381" s="18">
        <f>IF(A381="","",IF(COUNTIF($A$6:$A$405,A381)&gt;1,"ID EN DOUBLE",IF(AND(B381="",C381&lt;&gt;"Client"),"PAS DE SUIVANT",IF(AND(B381&lt;&gt;"",COUNTIF($A$6:$A$405,B381)=0),"SUIVANT INCONNU","OK"))))</f>
        <v/>
      </c>
    </row>
    <row r="382">
      <c r="A382" s="10" t="n"/>
      <c r="B382" s="11" t="n"/>
      <c r="C382" s="11" t="n"/>
      <c r="D382" s="11" t="n"/>
      <c r="E382" s="11" t="n"/>
      <c r="F382" s="11" t="n"/>
      <c r="G382" s="11" t="n"/>
      <c r="H382" s="11" t="n"/>
      <c r="I382" s="11" t="n"/>
      <c r="J382" s="12" t="n"/>
      <c r="K382" s="12" t="n"/>
      <c r="L382" s="11" t="n"/>
      <c r="M382" s="13" t="n"/>
      <c r="N382" s="13" t="n"/>
      <c r="O382" s="13" t="n"/>
      <c r="P382" s="11" t="n"/>
      <c r="Q382" s="11" t="n"/>
      <c r="R382" s="11" t="n"/>
      <c r="S382" s="11" t="n"/>
      <c r="T382" s="14">
        <f>IF(A382="","",IF(C382="Client",N(O382),IFERROR(INDEX($T$6:$T$405,MATCH(B382,$A$6:$A$405,0))*IF(P382="",1,P382),"")))</f>
        <v/>
      </c>
      <c r="U382" s="15">
        <f>IF(OR(T382="",T382=0),"",Ouverture_min/T382)</f>
        <v/>
      </c>
      <c r="V382" s="15">
        <f>IF(OR(H382="",C382&lt;&gt;"Processus"),"",H382/MAX(1,N(Q382)))</f>
        <v/>
      </c>
      <c r="W382" s="16">
        <f>IF(AND(C382="Stock",N(T382)&gt;0),N(M382)/T382,"")</f>
        <v/>
      </c>
      <c r="X382" s="17">
        <f>IF(OR(V382="",U382=""),"",V382/(U382*IF(J382="",1,J382)))</f>
        <v/>
      </c>
      <c r="Y382" s="18">
        <f>IF(AND(V382&lt;&gt;"",U382&lt;&gt;""),IF(V382&gt;U382,"GOULOT",""),"")</f>
        <v/>
      </c>
      <c r="Z382" s="18">
        <f>IF(AND(J382&lt;&gt;"",C382="Processus"),IF(J382&lt;Seuil_TRS,"TRS BAS",""),"")</f>
        <v/>
      </c>
      <c r="AA382" s="18">
        <f>IF(AND(C382="Stock",N382&lt;&gt;""),IF(N(M382)&gt;N382,"SURSTOCK",""),"")</f>
        <v/>
      </c>
      <c r="AB382" s="18">
        <f>IF(A382="","",IF(COUNTIF($A$6:$A$405,A382)&gt;1,"ID EN DOUBLE",IF(AND(B382="",C382&lt;&gt;"Client"),"PAS DE SUIVANT",IF(AND(B382&lt;&gt;"",COUNTIF($A$6:$A$405,B382)=0),"SUIVANT INCONNU","OK"))))</f>
        <v/>
      </c>
    </row>
    <row r="383">
      <c r="A383" s="19" t="n"/>
      <c r="B383" s="20" t="n"/>
      <c r="C383" s="20" t="n"/>
      <c r="D383" s="20" t="n"/>
      <c r="E383" s="20" t="n"/>
      <c r="F383" s="20" t="n"/>
      <c r="G383" s="20" t="n"/>
      <c r="H383" s="20" t="n"/>
      <c r="I383" s="20" t="n"/>
      <c r="J383" s="21" t="n"/>
      <c r="K383" s="21" t="n"/>
      <c r="L383" s="20" t="n"/>
      <c r="M383" s="22" t="n"/>
      <c r="N383" s="22" t="n"/>
      <c r="O383" s="22" t="n"/>
      <c r="P383" s="20" t="n"/>
      <c r="Q383" s="20" t="n"/>
      <c r="R383" s="20" t="n"/>
      <c r="S383" s="20" t="n"/>
      <c r="T383" s="14">
        <f>IF(A383="","",IF(C383="Client",N(O383),IFERROR(INDEX($T$6:$T$405,MATCH(B383,$A$6:$A$405,0))*IF(P383="",1,P383),"")))</f>
        <v/>
      </c>
      <c r="U383" s="15">
        <f>IF(OR(T383="",T383=0),"",Ouverture_min/T383)</f>
        <v/>
      </c>
      <c r="V383" s="15">
        <f>IF(OR(H383="",C383&lt;&gt;"Processus"),"",H383/MAX(1,N(Q383)))</f>
        <v/>
      </c>
      <c r="W383" s="16">
        <f>IF(AND(C383="Stock",N(T383)&gt;0),N(M383)/T383,"")</f>
        <v/>
      </c>
      <c r="X383" s="17">
        <f>IF(OR(V383="",U383=""),"",V383/(U383*IF(J383="",1,J383)))</f>
        <v/>
      </c>
      <c r="Y383" s="18">
        <f>IF(AND(V383&lt;&gt;"",U383&lt;&gt;""),IF(V383&gt;U383,"GOULOT",""),"")</f>
        <v/>
      </c>
      <c r="Z383" s="18">
        <f>IF(AND(J383&lt;&gt;"",C383="Processus"),IF(J383&lt;Seuil_TRS,"TRS BAS",""),"")</f>
        <v/>
      </c>
      <c r="AA383" s="18">
        <f>IF(AND(C383="Stock",N383&lt;&gt;""),IF(N(M383)&gt;N383,"SURSTOCK",""),"")</f>
        <v/>
      </c>
      <c r="AB383" s="18">
        <f>IF(A383="","",IF(COUNTIF($A$6:$A$405,A383)&gt;1,"ID EN DOUBLE",IF(AND(B383="",C383&lt;&gt;"Client"),"PAS DE SUIVANT",IF(AND(B383&lt;&gt;"",COUNTIF($A$6:$A$405,B383)=0),"SUIVANT INCONNU","OK"))))</f>
        <v/>
      </c>
    </row>
    <row r="384">
      <c r="A384" s="10" t="n"/>
      <c r="B384" s="11" t="n"/>
      <c r="C384" s="11" t="n"/>
      <c r="D384" s="11" t="n"/>
      <c r="E384" s="11" t="n"/>
      <c r="F384" s="11" t="n"/>
      <c r="G384" s="11" t="n"/>
      <c r="H384" s="11" t="n"/>
      <c r="I384" s="11" t="n"/>
      <c r="J384" s="12" t="n"/>
      <c r="K384" s="12" t="n"/>
      <c r="L384" s="11" t="n"/>
      <c r="M384" s="13" t="n"/>
      <c r="N384" s="13" t="n"/>
      <c r="O384" s="13" t="n"/>
      <c r="P384" s="11" t="n"/>
      <c r="Q384" s="11" t="n"/>
      <c r="R384" s="11" t="n"/>
      <c r="S384" s="11" t="n"/>
      <c r="T384" s="14">
        <f>IF(A384="","",IF(C384="Client",N(O384),IFERROR(INDEX($T$6:$T$405,MATCH(B384,$A$6:$A$405,0))*IF(P384="",1,P384),"")))</f>
        <v/>
      </c>
      <c r="U384" s="15">
        <f>IF(OR(T384="",T384=0),"",Ouverture_min/T384)</f>
        <v/>
      </c>
      <c r="V384" s="15">
        <f>IF(OR(H384="",C384&lt;&gt;"Processus"),"",H384/MAX(1,N(Q384)))</f>
        <v/>
      </c>
      <c r="W384" s="16">
        <f>IF(AND(C384="Stock",N(T384)&gt;0),N(M384)/T384,"")</f>
        <v/>
      </c>
      <c r="X384" s="17">
        <f>IF(OR(V384="",U384=""),"",V384/(U384*IF(J384="",1,J384)))</f>
        <v/>
      </c>
      <c r="Y384" s="18">
        <f>IF(AND(V384&lt;&gt;"",U384&lt;&gt;""),IF(V384&gt;U384,"GOULOT",""),"")</f>
        <v/>
      </c>
      <c r="Z384" s="18">
        <f>IF(AND(J384&lt;&gt;"",C384="Processus"),IF(J384&lt;Seuil_TRS,"TRS BAS",""),"")</f>
        <v/>
      </c>
      <c r="AA384" s="18">
        <f>IF(AND(C384="Stock",N384&lt;&gt;""),IF(N(M384)&gt;N384,"SURSTOCK",""),"")</f>
        <v/>
      </c>
      <c r="AB384" s="18">
        <f>IF(A384="","",IF(COUNTIF($A$6:$A$405,A384)&gt;1,"ID EN DOUBLE",IF(AND(B384="",C384&lt;&gt;"Client"),"PAS DE SUIVANT",IF(AND(B384&lt;&gt;"",COUNTIF($A$6:$A$405,B384)=0),"SUIVANT INCONNU","OK"))))</f>
        <v/>
      </c>
    </row>
    <row r="385">
      <c r="A385" s="19" t="n"/>
      <c r="B385" s="20" t="n"/>
      <c r="C385" s="20" t="n"/>
      <c r="D385" s="20" t="n"/>
      <c r="E385" s="20" t="n"/>
      <c r="F385" s="20" t="n"/>
      <c r="G385" s="20" t="n"/>
      <c r="H385" s="20" t="n"/>
      <c r="I385" s="20" t="n"/>
      <c r="J385" s="21" t="n"/>
      <c r="K385" s="21" t="n"/>
      <c r="L385" s="20" t="n"/>
      <c r="M385" s="22" t="n"/>
      <c r="N385" s="22" t="n"/>
      <c r="O385" s="22" t="n"/>
      <c r="P385" s="20" t="n"/>
      <c r="Q385" s="20" t="n"/>
      <c r="R385" s="20" t="n"/>
      <c r="S385" s="20" t="n"/>
      <c r="T385" s="14">
        <f>IF(A385="","",IF(C385="Client",N(O385),IFERROR(INDEX($T$6:$T$405,MATCH(B385,$A$6:$A$405,0))*IF(P385="",1,P385),"")))</f>
        <v/>
      </c>
      <c r="U385" s="15">
        <f>IF(OR(T385="",T385=0),"",Ouverture_min/T385)</f>
        <v/>
      </c>
      <c r="V385" s="15">
        <f>IF(OR(H385="",C385&lt;&gt;"Processus"),"",H385/MAX(1,N(Q385)))</f>
        <v/>
      </c>
      <c r="W385" s="16">
        <f>IF(AND(C385="Stock",N(T385)&gt;0),N(M385)/T385,"")</f>
        <v/>
      </c>
      <c r="X385" s="17">
        <f>IF(OR(V385="",U385=""),"",V385/(U385*IF(J385="",1,J385)))</f>
        <v/>
      </c>
      <c r="Y385" s="18">
        <f>IF(AND(V385&lt;&gt;"",U385&lt;&gt;""),IF(V385&gt;U385,"GOULOT",""),"")</f>
        <v/>
      </c>
      <c r="Z385" s="18">
        <f>IF(AND(J385&lt;&gt;"",C385="Processus"),IF(J385&lt;Seuil_TRS,"TRS BAS",""),"")</f>
        <v/>
      </c>
      <c r="AA385" s="18">
        <f>IF(AND(C385="Stock",N385&lt;&gt;""),IF(N(M385)&gt;N385,"SURSTOCK",""),"")</f>
        <v/>
      </c>
      <c r="AB385" s="18">
        <f>IF(A385="","",IF(COUNTIF($A$6:$A$405,A385)&gt;1,"ID EN DOUBLE",IF(AND(B385="",C385&lt;&gt;"Client"),"PAS DE SUIVANT",IF(AND(B385&lt;&gt;"",COUNTIF($A$6:$A$405,B385)=0),"SUIVANT INCONNU","OK"))))</f>
        <v/>
      </c>
    </row>
    <row r="386">
      <c r="A386" s="10" t="n"/>
      <c r="B386" s="11" t="n"/>
      <c r="C386" s="11" t="n"/>
      <c r="D386" s="11" t="n"/>
      <c r="E386" s="11" t="n"/>
      <c r="F386" s="11" t="n"/>
      <c r="G386" s="11" t="n"/>
      <c r="H386" s="11" t="n"/>
      <c r="I386" s="11" t="n"/>
      <c r="J386" s="12" t="n"/>
      <c r="K386" s="12" t="n"/>
      <c r="L386" s="11" t="n"/>
      <c r="M386" s="13" t="n"/>
      <c r="N386" s="13" t="n"/>
      <c r="O386" s="13" t="n"/>
      <c r="P386" s="11" t="n"/>
      <c r="Q386" s="11" t="n"/>
      <c r="R386" s="11" t="n"/>
      <c r="S386" s="11" t="n"/>
      <c r="T386" s="14">
        <f>IF(A386="","",IF(C386="Client",N(O386),IFERROR(INDEX($T$6:$T$405,MATCH(B386,$A$6:$A$405,0))*IF(P386="",1,P386),"")))</f>
        <v/>
      </c>
      <c r="U386" s="15">
        <f>IF(OR(T386="",T386=0),"",Ouverture_min/T386)</f>
        <v/>
      </c>
      <c r="V386" s="15">
        <f>IF(OR(H386="",C386&lt;&gt;"Processus"),"",H386/MAX(1,N(Q386)))</f>
        <v/>
      </c>
      <c r="W386" s="16">
        <f>IF(AND(C386="Stock",N(T386)&gt;0),N(M386)/T386,"")</f>
        <v/>
      </c>
      <c r="X386" s="17">
        <f>IF(OR(V386="",U386=""),"",V386/(U386*IF(J386="",1,J386)))</f>
        <v/>
      </c>
      <c r="Y386" s="18">
        <f>IF(AND(V386&lt;&gt;"",U386&lt;&gt;""),IF(V386&gt;U386,"GOULOT",""),"")</f>
        <v/>
      </c>
      <c r="Z386" s="18">
        <f>IF(AND(J386&lt;&gt;"",C386="Processus"),IF(J386&lt;Seuil_TRS,"TRS BAS",""),"")</f>
        <v/>
      </c>
      <c r="AA386" s="18">
        <f>IF(AND(C386="Stock",N386&lt;&gt;""),IF(N(M386)&gt;N386,"SURSTOCK",""),"")</f>
        <v/>
      </c>
      <c r="AB386" s="18">
        <f>IF(A386="","",IF(COUNTIF($A$6:$A$405,A386)&gt;1,"ID EN DOUBLE",IF(AND(B386="",C386&lt;&gt;"Client"),"PAS DE SUIVANT",IF(AND(B386&lt;&gt;"",COUNTIF($A$6:$A$405,B386)=0),"SUIVANT INCONNU","OK"))))</f>
        <v/>
      </c>
    </row>
    <row r="387">
      <c r="A387" s="19" t="n"/>
      <c r="B387" s="20" t="n"/>
      <c r="C387" s="20" t="n"/>
      <c r="D387" s="20" t="n"/>
      <c r="E387" s="20" t="n"/>
      <c r="F387" s="20" t="n"/>
      <c r="G387" s="20" t="n"/>
      <c r="H387" s="20" t="n"/>
      <c r="I387" s="20" t="n"/>
      <c r="J387" s="21" t="n"/>
      <c r="K387" s="21" t="n"/>
      <c r="L387" s="20" t="n"/>
      <c r="M387" s="22" t="n"/>
      <c r="N387" s="22" t="n"/>
      <c r="O387" s="22" t="n"/>
      <c r="P387" s="20" t="n"/>
      <c r="Q387" s="20" t="n"/>
      <c r="R387" s="20" t="n"/>
      <c r="S387" s="20" t="n"/>
      <c r="T387" s="14">
        <f>IF(A387="","",IF(C387="Client",N(O387),IFERROR(INDEX($T$6:$T$405,MATCH(B387,$A$6:$A$405,0))*IF(P387="",1,P387),"")))</f>
        <v/>
      </c>
      <c r="U387" s="15">
        <f>IF(OR(T387="",T387=0),"",Ouverture_min/T387)</f>
        <v/>
      </c>
      <c r="V387" s="15">
        <f>IF(OR(H387="",C387&lt;&gt;"Processus"),"",H387/MAX(1,N(Q387)))</f>
        <v/>
      </c>
      <c r="W387" s="16">
        <f>IF(AND(C387="Stock",N(T387)&gt;0),N(M387)/T387,"")</f>
        <v/>
      </c>
      <c r="X387" s="17">
        <f>IF(OR(V387="",U387=""),"",V387/(U387*IF(J387="",1,J387)))</f>
        <v/>
      </c>
      <c r="Y387" s="18">
        <f>IF(AND(V387&lt;&gt;"",U387&lt;&gt;""),IF(V387&gt;U387,"GOULOT",""),"")</f>
        <v/>
      </c>
      <c r="Z387" s="18">
        <f>IF(AND(J387&lt;&gt;"",C387="Processus"),IF(J387&lt;Seuil_TRS,"TRS BAS",""),"")</f>
        <v/>
      </c>
      <c r="AA387" s="18">
        <f>IF(AND(C387="Stock",N387&lt;&gt;""),IF(N(M387)&gt;N387,"SURSTOCK",""),"")</f>
        <v/>
      </c>
      <c r="AB387" s="18">
        <f>IF(A387="","",IF(COUNTIF($A$6:$A$405,A387)&gt;1,"ID EN DOUBLE",IF(AND(B387="",C387&lt;&gt;"Client"),"PAS DE SUIVANT",IF(AND(B387&lt;&gt;"",COUNTIF($A$6:$A$405,B387)=0),"SUIVANT INCONNU","OK"))))</f>
        <v/>
      </c>
    </row>
    <row r="388">
      <c r="A388" s="10" t="n"/>
      <c r="B388" s="11" t="n"/>
      <c r="C388" s="11" t="n"/>
      <c r="D388" s="11" t="n"/>
      <c r="E388" s="11" t="n"/>
      <c r="F388" s="11" t="n"/>
      <c r="G388" s="11" t="n"/>
      <c r="H388" s="11" t="n"/>
      <c r="I388" s="11" t="n"/>
      <c r="J388" s="12" t="n"/>
      <c r="K388" s="12" t="n"/>
      <c r="L388" s="11" t="n"/>
      <c r="M388" s="13" t="n"/>
      <c r="N388" s="13" t="n"/>
      <c r="O388" s="13" t="n"/>
      <c r="P388" s="11" t="n"/>
      <c r="Q388" s="11" t="n"/>
      <c r="R388" s="11" t="n"/>
      <c r="S388" s="11" t="n"/>
      <c r="T388" s="14">
        <f>IF(A388="","",IF(C388="Client",N(O388),IFERROR(INDEX($T$6:$T$405,MATCH(B388,$A$6:$A$405,0))*IF(P388="",1,P388),"")))</f>
        <v/>
      </c>
      <c r="U388" s="15">
        <f>IF(OR(T388="",T388=0),"",Ouverture_min/T388)</f>
        <v/>
      </c>
      <c r="V388" s="15">
        <f>IF(OR(H388="",C388&lt;&gt;"Processus"),"",H388/MAX(1,N(Q388)))</f>
        <v/>
      </c>
      <c r="W388" s="16">
        <f>IF(AND(C388="Stock",N(T388)&gt;0),N(M388)/T388,"")</f>
        <v/>
      </c>
      <c r="X388" s="17">
        <f>IF(OR(V388="",U388=""),"",V388/(U388*IF(J388="",1,J388)))</f>
        <v/>
      </c>
      <c r="Y388" s="18">
        <f>IF(AND(V388&lt;&gt;"",U388&lt;&gt;""),IF(V388&gt;U388,"GOULOT",""),"")</f>
        <v/>
      </c>
      <c r="Z388" s="18">
        <f>IF(AND(J388&lt;&gt;"",C388="Processus"),IF(J388&lt;Seuil_TRS,"TRS BAS",""),"")</f>
        <v/>
      </c>
      <c r="AA388" s="18">
        <f>IF(AND(C388="Stock",N388&lt;&gt;""),IF(N(M388)&gt;N388,"SURSTOCK",""),"")</f>
        <v/>
      </c>
      <c r="AB388" s="18">
        <f>IF(A388="","",IF(COUNTIF($A$6:$A$405,A388)&gt;1,"ID EN DOUBLE",IF(AND(B388="",C388&lt;&gt;"Client"),"PAS DE SUIVANT",IF(AND(B388&lt;&gt;"",COUNTIF($A$6:$A$405,B388)=0),"SUIVANT INCONNU","OK"))))</f>
        <v/>
      </c>
    </row>
    <row r="389">
      <c r="A389" s="19" t="n"/>
      <c r="B389" s="20" t="n"/>
      <c r="C389" s="20" t="n"/>
      <c r="D389" s="20" t="n"/>
      <c r="E389" s="20" t="n"/>
      <c r="F389" s="20" t="n"/>
      <c r="G389" s="20" t="n"/>
      <c r="H389" s="20" t="n"/>
      <c r="I389" s="20" t="n"/>
      <c r="J389" s="21" t="n"/>
      <c r="K389" s="21" t="n"/>
      <c r="L389" s="20" t="n"/>
      <c r="M389" s="22" t="n"/>
      <c r="N389" s="22" t="n"/>
      <c r="O389" s="22" t="n"/>
      <c r="P389" s="20" t="n"/>
      <c r="Q389" s="20" t="n"/>
      <c r="R389" s="20" t="n"/>
      <c r="S389" s="20" t="n"/>
      <c r="T389" s="14">
        <f>IF(A389="","",IF(C389="Client",N(O389),IFERROR(INDEX($T$6:$T$405,MATCH(B389,$A$6:$A$405,0))*IF(P389="",1,P389),"")))</f>
        <v/>
      </c>
      <c r="U389" s="15">
        <f>IF(OR(T389="",T389=0),"",Ouverture_min/T389)</f>
        <v/>
      </c>
      <c r="V389" s="15">
        <f>IF(OR(H389="",C389&lt;&gt;"Processus"),"",H389/MAX(1,N(Q389)))</f>
        <v/>
      </c>
      <c r="W389" s="16">
        <f>IF(AND(C389="Stock",N(T389)&gt;0),N(M389)/T389,"")</f>
        <v/>
      </c>
      <c r="X389" s="17">
        <f>IF(OR(V389="",U389=""),"",V389/(U389*IF(J389="",1,J389)))</f>
        <v/>
      </c>
      <c r="Y389" s="18">
        <f>IF(AND(V389&lt;&gt;"",U389&lt;&gt;""),IF(V389&gt;U389,"GOULOT",""),"")</f>
        <v/>
      </c>
      <c r="Z389" s="18">
        <f>IF(AND(J389&lt;&gt;"",C389="Processus"),IF(J389&lt;Seuil_TRS,"TRS BAS",""),"")</f>
        <v/>
      </c>
      <c r="AA389" s="18">
        <f>IF(AND(C389="Stock",N389&lt;&gt;""),IF(N(M389)&gt;N389,"SURSTOCK",""),"")</f>
        <v/>
      </c>
      <c r="AB389" s="18">
        <f>IF(A389="","",IF(COUNTIF($A$6:$A$405,A389)&gt;1,"ID EN DOUBLE",IF(AND(B389="",C389&lt;&gt;"Client"),"PAS DE SUIVANT",IF(AND(B389&lt;&gt;"",COUNTIF($A$6:$A$405,B389)=0),"SUIVANT INCONNU","OK"))))</f>
        <v/>
      </c>
    </row>
    <row r="390">
      <c r="A390" s="10" t="n"/>
      <c r="B390" s="11" t="n"/>
      <c r="C390" s="11" t="n"/>
      <c r="D390" s="11" t="n"/>
      <c r="E390" s="11" t="n"/>
      <c r="F390" s="11" t="n"/>
      <c r="G390" s="11" t="n"/>
      <c r="H390" s="11" t="n"/>
      <c r="I390" s="11" t="n"/>
      <c r="J390" s="12" t="n"/>
      <c r="K390" s="12" t="n"/>
      <c r="L390" s="11" t="n"/>
      <c r="M390" s="13" t="n"/>
      <c r="N390" s="13" t="n"/>
      <c r="O390" s="13" t="n"/>
      <c r="P390" s="11" t="n"/>
      <c r="Q390" s="11" t="n"/>
      <c r="R390" s="11" t="n"/>
      <c r="S390" s="11" t="n"/>
      <c r="T390" s="14">
        <f>IF(A390="","",IF(C390="Client",N(O390),IFERROR(INDEX($T$6:$T$405,MATCH(B390,$A$6:$A$405,0))*IF(P390="",1,P390),"")))</f>
        <v/>
      </c>
      <c r="U390" s="15">
        <f>IF(OR(T390="",T390=0),"",Ouverture_min/T390)</f>
        <v/>
      </c>
      <c r="V390" s="15">
        <f>IF(OR(H390="",C390&lt;&gt;"Processus"),"",H390/MAX(1,N(Q390)))</f>
        <v/>
      </c>
      <c r="W390" s="16">
        <f>IF(AND(C390="Stock",N(T390)&gt;0),N(M390)/T390,"")</f>
        <v/>
      </c>
      <c r="X390" s="17">
        <f>IF(OR(V390="",U390=""),"",V390/(U390*IF(J390="",1,J390)))</f>
        <v/>
      </c>
      <c r="Y390" s="18">
        <f>IF(AND(V390&lt;&gt;"",U390&lt;&gt;""),IF(V390&gt;U390,"GOULOT",""),"")</f>
        <v/>
      </c>
      <c r="Z390" s="18">
        <f>IF(AND(J390&lt;&gt;"",C390="Processus"),IF(J390&lt;Seuil_TRS,"TRS BAS",""),"")</f>
        <v/>
      </c>
      <c r="AA390" s="18">
        <f>IF(AND(C390="Stock",N390&lt;&gt;""),IF(N(M390)&gt;N390,"SURSTOCK",""),"")</f>
        <v/>
      </c>
      <c r="AB390" s="18">
        <f>IF(A390="","",IF(COUNTIF($A$6:$A$405,A390)&gt;1,"ID EN DOUBLE",IF(AND(B390="",C390&lt;&gt;"Client"),"PAS DE SUIVANT",IF(AND(B390&lt;&gt;"",COUNTIF($A$6:$A$405,B390)=0),"SUIVANT INCONNU","OK"))))</f>
        <v/>
      </c>
    </row>
    <row r="391">
      <c r="A391" s="19" t="n"/>
      <c r="B391" s="20" t="n"/>
      <c r="C391" s="20" t="n"/>
      <c r="D391" s="20" t="n"/>
      <c r="E391" s="20" t="n"/>
      <c r="F391" s="20" t="n"/>
      <c r="G391" s="20" t="n"/>
      <c r="H391" s="20" t="n"/>
      <c r="I391" s="20" t="n"/>
      <c r="J391" s="21" t="n"/>
      <c r="K391" s="21" t="n"/>
      <c r="L391" s="20" t="n"/>
      <c r="M391" s="22" t="n"/>
      <c r="N391" s="22" t="n"/>
      <c r="O391" s="22" t="n"/>
      <c r="P391" s="20" t="n"/>
      <c r="Q391" s="20" t="n"/>
      <c r="R391" s="20" t="n"/>
      <c r="S391" s="20" t="n"/>
      <c r="T391" s="14">
        <f>IF(A391="","",IF(C391="Client",N(O391),IFERROR(INDEX($T$6:$T$405,MATCH(B391,$A$6:$A$405,0))*IF(P391="",1,P391),"")))</f>
        <v/>
      </c>
      <c r="U391" s="15">
        <f>IF(OR(T391="",T391=0),"",Ouverture_min/T391)</f>
        <v/>
      </c>
      <c r="V391" s="15">
        <f>IF(OR(H391="",C391&lt;&gt;"Processus"),"",H391/MAX(1,N(Q391)))</f>
        <v/>
      </c>
      <c r="W391" s="16">
        <f>IF(AND(C391="Stock",N(T391)&gt;0),N(M391)/T391,"")</f>
        <v/>
      </c>
      <c r="X391" s="17">
        <f>IF(OR(V391="",U391=""),"",V391/(U391*IF(J391="",1,J391)))</f>
        <v/>
      </c>
      <c r="Y391" s="18">
        <f>IF(AND(V391&lt;&gt;"",U391&lt;&gt;""),IF(V391&gt;U391,"GOULOT",""),"")</f>
        <v/>
      </c>
      <c r="Z391" s="18">
        <f>IF(AND(J391&lt;&gt;"",C391="Processus"),IF(J391&lt;Seuil_TRS,"TRS BAS",""),"")</f>
        <v/>
      </c>
      <c r="AA391" s="18">
        <f>IF(AND(C391="Stock",N391&lt;&gt;""),IF(N(M391)&gt;N391,"SURSTOCK",""),"")</f>
        <v/>
      </c>
      <c r="AB391" s="18">
        <f>IF(A391="","",IF(COUNTIF($A$6:$A$405,A391)&gt;1,"ID EN DOUBLE",IF(AND(B391="",C391&lt;&gt;"Client"),"PAS DE SUIVANT",IF(AND(B391&lt;&gt;"",COUNTIF($A$6:$A$405,B391)=0),"SUIVANT INCONNU","OK"))))</f>
        <v/>
      </c>
    </row>
    <row r="392">
      <c r="A392" s="10" t="n"/>
      <c r="B392" s="11" t="n"/>
      <c r="C392" s="11" t="n"/>
      <c r="D392" s="11" t="n"/>
      <c r="E392" s="11" t="n"/>
      <c r="F392" s="11" t="n"/>
      <c r="G392" s="11" t="n"/>
      <c r="H392" s="11" t="n"/>
      <c r="I392" s="11" t="n"/>
      <c r="J392" s="12" t="n"/>
      <c r="K392" s="12" t="n"/>
      <c r="L392" s="11" t="n"/>
      <c r="M392" s="13" t="n"/>
      <c r="N392" s="13" t="n"/>
      <c r="O392" s="13" t="n"/>
      <c r="P392" s="11" t="n"/>
      <c r="Q392" s="11" t="n"/>
      <c r="R392" s="11" t="n"/>
      <c r="S392" s="11" t="n"/>
      <c r="T392" s="14">
        <f>IF(A392="","",IF(C392="Client",N(O392),IFERROR(INDEX($T$6:$T$405,MATCH(B392,$A$6:$A$405,0))*IF(P392="",1,P392),"")))</f>
        <v/>
      </c>
      <c r="U392" s="15">
        <f>IF(OR(T392="",T392=0),"",Ouverture_min/T392)</f>
        <v/>
      </c>
      <c r="V392" s="15">
        <f>IF(OR(H392="",C392&lt;&gt;"Processus"),"",H392/MAX(1,N(Q392)))</f>
        <v/>
      </c>
      <c r="W392" s="16">
        <f>IF(AND(C392="Stock",N(T392)&gt;0),N(M392)/T392,"")</f>
        <v/>
      </c>
      <c r="X392" s="17">
        <f>IF(OR(V392="",U392=""),"",V392/(U392*IF(J392="",1,J392)))</f>
        <v/>
      </c>
      <c r="Y392" s="18">
        <f>IF(AND(V392&lt;&gt;"",U392&lt;&gt;""),IF(V392&gt;U392,"GOULOT",""),"")</f>
        <v/>
      </c>
      <c r="Z392" s="18">
        <f>IF(AND(J392&lt;&gt;"",C392="Processus"),IF(J392&lt;Seuil_TRS,"TRS BAS",""),"")</f>
        <v/>
      </c>
      <c r="AA392" s="18">
        <f>IF(AND(C392="Stock",N392&lt;&gt;""),IF(N(M392)&gt;N392,"SURSTOCK",""),"")</f>
        <v/>
      </c>
      <c r="AB392" s="18">
        <f>IF(A392="","",IF(COUNTIF($A$6:$A$405,A392)&gt;1,"ID EN DOUBLE",IF(AND(B392="",C392&lt;&gt;"Client"),"PAS DE SUIVANT",IF(AND(B392&lt;&gt;"",COUNTIF($A$6:$A$405,B392)=0),"SUIVANT INCONNU","OK"))))</f>
        <v/>
      </c>
    </row>
    <row r="393">
      <c r="A393" s="19" t="n"/>
      <c r="B393" s="20" t="n"/>
      <c r="C393" s="20" t="n"/>
      <c r="D393" s="20" t="n"/>
      <c r="E393" s="20" t="n"/>
      <c r="F393" s="20" t="n"/>
      <c r="G393" s="20" t="n"/>
      <c r="H393" s="20" t="n"/>
      <c r="I393" s="20" t="n"/>
      <c r="J393" s="21" t="n"/>
      <c r="K393" s="21" t="n"/>
      <c r="L393" s="20" t="n"/>
      <c r="M393" s="22" t="n"/>
      <c r="N393" s="22" t="n"/>
      <c r="O393" s="22" t="n"/>
      <c r="P393" s="20" t="n"/>
      <c r="Q393" s="20" t="n"/>
      <c r="R393" s="20" t="n"/>
      <c r="S393" s="20" t="n"/>
      <c r="T393" s="14">
        <f>IF(A393="","",IF(C393="Client",N(O393),IFERROR(INDEX($T$6:$T$405,MATCH(B393,$A$6:$A$405,0))*IF(P393="",1,P393),"")))</f>
        <v/>
      </c>
      <c r="U393" s="15">
        <f>IF(OR(T393="",T393=0),"",Ouverture_min/T393)</f>
        <v/>
      </c>
      <c r="V393" s="15">
        <f>IF(OR(H393="",C393&lt;&gt;"Processus"),"",H393/MAX(1,N(Q393)))</f>
        <v/>
      </c>
      <c r="W393" s="16">
        <f>IF(AND(C393="Stock",N(T393)&gt;0),N(M393)/T393,"")</f>
        <v/>
      </c>
      <c r="X393" s="17">
        <f>IF(OR(V393="",U393=""),"",V393/(U393*IF(J393="",1,J393)))</f>
        <v/>
      </c>
      <c r="Y393" s="18">
        <f>IF(AND(V393&lt;&gt;"",U393&lt;&gt;""),IF(V393&gt;U393,"GOULOT",""),"")</f>
        <v/>
      </c>
      <c r="Z393" s="18">
        <f>IF(AND(J393&lt;&gt;"",C393="Processus"),IF(J393&lt;Seuil_TRS,"TRS BAS",""),"")</f>
        <v/>
      </c>
      <c r="AA393" s="18">
        <f>IF(AND(C393="Stock",N393&lt;&gt;""),IF(N(M393)&gt;N393,"SURSTOCK",""),"")</f>
        <v/>
      </c>
      <c r="AB393" s="18">
        <f>IF(A393="","",IF(COUNTIF($A$6:$A$405,A393)&gt;1,"ID EN DOUBLE",IF(AND(B393="",C393&lt;&gt;"Client"),"PAS DE SUIVANT",IF(AND(B393&lt;&gt;"",COUNTIF($A$6:$A$405,B393)=0),"SUIVANT INCONNU","OK"))))</f>
        <v/>
      </c>
    </row>
    <row r="394">
      <c r="A394" s="10" t="n"/>
      <c r="B394" s="11" t="n"/>
      <c r="C394" s="11" t="n"/>
      <c r="D394" s="11" t="n"/>
      <c r="E394" s="11" t="n"/>
      <c r="F394" s="11" t="n"/>
      <c r="G394" s="11" t="n"/>
      <c r="H394" s="11" t="n"/>
      <c r="I394" s="11" t="n"/>
      <c r="J394" s="12" t="n"/>
      <c r="K394" s="12" t="n"/>
      <c r="L394" s="11" t="n"/>
      <c r="M394" s="13" t="n"/>
      <c r="N394" s="13" t="n"/>
      <c r="O394" s="13" t="n"/>
      <c r="P394" s="11" t="n"/>
      <c r="Q394" s="11" t="n"/>
      <c r="R394" s="11" t="n"/>
      <c r="S394" s="11" t="n"/>
      <c r="T394" s="14">
        <f>IF(A394="","",IF(C394="Client",N(O394),IFERROR(INDEX($T$6:$T$405,MATCH(B394,$A$6:$A$405,0))*IF(P394="",1,P394),"")))</f>
        <v/>
      </c>
      <c r="U394" s="15">
        <f>IF(OR(T394="",T394=0),"",Ouverture_min/T394)</f>
        <v/>
      </c>
      <c r="V394" s="15">
        <f>IF(OR(H394="",C394&lt;&gt;"Processus"),"",H394/MAX(1,N(Q394)))</f>
        <v/>
      </c>
      <c r="W394" s="16">
        <f>IF(AND(C394="Stock",N(T394)&gt;0),N(M394)/T394,"")</f>
        <v/>
      </c>
      <c r="X394" s="17">
        <f>IF(OR(V394="",U394=""),"",V394/(U394*IF(J394="",1,J394)))</f>
        <v/>
      </c>
      <c r="Y394" s="18">
        <f>IF(AND(V394&lt;&gt;"",U394&lt;&gt;""),IF(V394&gt;U394,"GOULOT",""),"")</f>
        <v/>
      </c>
      <c r="Z394" s="18">
        <f>IF(AND(J394&lt;&gt;"",C394="Processus"),IF(J394&lt;Seuil_TRS,"TRS BAS",""),"")</f>
        <v/>
      </c>
      <c r="AA394" s="18">
        <f>IF(AND(C394="Stock",N394&lt;&gt;""),IF(N(M394)&gt;N394,"SURSTOCK",""),"")</f>
        <v/>
      </c>
      <c r="AB394" s="18">
        <f>IF(A394="","",IF(COUNTIF($A$6:$A$405,A394)&gt;1,"ID EN DOUBLE",IF(AND(B394="",C394&lt;&gt;"Client"),"PAS DE SUIVANT",IF(AND(B394&lt;&gt;"",COUNTIF($A$6:$A$405,B394)=0),"SUIVANT INCONNU","OK"))))</f>
        <v/>
      </c>
    </row>
    <row r="395">
      <c r="A395" s="19" t="n"/>
      <c r="B395" s="20" t="n"/>
      <c r="C395" s="20" t="n"/>
      <c r="D395" s="20" t="n"/>
      <c r="E395" s="20" t="n"/>
      <c r="F395" s="20" t="n"/>
      <c r="G395" s="20" t="n"/>
      <c r="H395" s="20" t="n"/>
      <c r="I395" s="20" t="n"/>
      <c r="J395" s="21" t="n"/>
      <c r="K395" s="21" t="n"/>
      <c r="L395" s="20" t="n"/>
      <c r="M395" s="22" t="n"/>
      <c r="N395" s="22" t="n"/>
      <c r="O395" s="22" t="n"/>
      <c r="P395" s="20" t="n"/>
      <c r="Q395" s="20" t="n"/>
      <c r="R395" s="20" t="n"/>
      <c r="S395" s="20" t="n"/>
      <c r="T395" s="14">
        <f>IF(A395="","",IF(C395="Client",N(O395),IFERROR(INDEX($T$6:$T$405,MATCH(B395,$A$6:$A$405,0))*IF(P395="",1,P395),"")))</f>
        <v/>
      </c>
      <c r="U395" s="15">
        <f>IF(OR(T395="",T395=0),"",Ouverture_min/T395)</f>
        <v/>
      </c>
      <c r="V395" s="15">
        <f>IF(OR(H395="",C395&lt;&gt;"Processus"),"",H395/MAX(1,N(Q395)))</f>
        <v/>
      </c>
      <c r="W395" s="16">
        <f>IF(AND(C395="Stock",N(T395)&gt;0),N(M395)/T395,"")</f>
        <v/>
      </c>
      <c r="X395" s="17">
        <f>IF(OR(V395="",U395=""),"",V395/(U395*IF(J395="",1,J395)))</f>
        <v/>
      </c>
      <c r="Y395" s="18">
        <f>IF(AND(V395&lt;&gt;"",U395&lt;&gt;""),IF(V395&gt;U395,"GOULOT",""),"")</f>
        <v/>
      </c>
      <c r="Z395" s="18">
        <f>IF(AND(J395&lt;&gt;"",C395="Processus"),IF(J395&lt;Seuil_TRS,"TRS BAS",""),"")</f>
        <v/>
      </c>
      <c r="AA395" s="18">
        <f>IF(AND(C395="Stock",N395&lt;&gt;""),IF(N(M395)&gt;N395,"SURSTOCK",""),"")</f>
        <v/>
      </c>
      <c r="AB395" s="18">
        <f>IF(A395="","",IF(COUNTIF($A$6:$A$405,A395)&gt;1,"ID EN DOUBLE",IF(AND(B395="",C395&lt;&gt;"Client"),"PAS DE SUIVANT",IF(AND(B395&lt;&gt;"",COUNTIF($A$6:$A$405,B395)=0),"SUIVANT INCONNU","OK"))))</f>
        <v/>
      </c>
    </row>
    <row r="396">
      <c r="A396" s="10" t="n"/>
      <c r="B396" s="11" t="n"/>
      <c r="C396" s="11" t="n"/>
      <c r="D396" s="11" t="n"/>
      <c r="E396" s="11" t="n"/>
      <c r="F396" s="11" t="n"/>
      <c r="G396" s="11" t="n"/>
      <c r="H396" s="11" t="n"/>
      <c r="I396" s="11" t="n"/>
      <c r="J396" s="12" t="n"/>
      <c r="K396" s="12" t="n"/>
      <c r="L396" s="11" t="n"/>
      <c r="M396" s="13" t="n"/>
      <c r="N396" s="13" t="n"/>
      <c r="O396" s="13" t="n"/>
      <c r="P396" s="11" t="n"/>
      <c r="Q396" s="11" t="n"/>
      <c r="R396" s="11" t="n"/>
      <c r="S396" s="11" t="n"/>
      <c r="T396" s="14">
        <f>IF(A396="","",IF(C396="Client",N(O396),IFERROR(INDEX($T$6:$T$405,MATCH(B396,$A$6:$A$405,0))*IF(P396="",1,P396),"")))</f>
        <v/>
      </c>
      <c r="U396" s="15">
        <f>IF(OR(T396="",T396=0),"",Ouverture_min/T396)</f>
        <v/>
      </c>
      <c r="V396" s="15">
        <f>IF(OR(H396="",C396&lt;&gt;"Processus"),"",H396/MAX(1,N(Q396)))</f>
        <v/>
      </c>
      <c r="W396" s="16">
        <f>IF(AND(C396="Stock",N(T396)&gt;0),N(M396)/T396,"")</f>
        <v/>
      </c>
      <c r="X396" s="17">
        <f>IF(OR(V396="",U396=""),"",V396/(U396*IF(J396="",1,J396)))</f>
        <v/>
      </c>
      <c r="Y396" s="18">
        <f>IF(AND(V396&lt;&gt;"",U396&lt;&gt;""),IF(V396&gt;U396,"GOULOT",""),"")</f>
        <v/>
      </c>
      <c r="Z396" s="18">
        <f>IF(AND(J396&lt;&gt;"",C396="Processus"),IF(J396&lt;Seuil_TRS,"TRS BAS",""),"")</f>
        <v/>
      </c>
      <c r="AA396" s="18">
        <f>IF(AND(C396="Stock",N396&lt;&gt;""),IF(N(M396)&gt;N396,"SURSTOCK",""),"")</f>
        <v/>
      </c>
      <c r="AB396" s="18">
        <f>IF(A396="","",IF(COUNTIF($A$6:$A$405,A396)&gt;1,"ID EN DOUBLE",IF(AND(B396="",C396&lt;&gt;"Client"),"PAS DE SUIVANT",IF(AND(B396&lt;&gt;"",COUNTIF($A$6:$A$405,B396)=0),"SUIVANT INCONNU","OK"))))</f>
        <v/>
      </c>
    </row>
    <row r="397">
      <c r="A397" s="19" t="n"/>
      <c r="B397" s="20" t="n"/>
      <c r="C397" s="20" t="n"/>
      <c r="D397" s="20" t="n"/>
      <c r="E397" s="20" t="n"/>
      <c r="F397" s="20" t="n"/>
      <c r="G397" s="20" t="n"/>
      <c r="H397" s="20" t="n"/>
      <c r="I397" s="20" t="n"/>
      <c r="J397" s="21" t="n"/>
      <c r="K397" s="21" t="n"/>
      <c r="L397" s="20" t="n"/>
      <c r="M397" s="22" t="n"/>
      <c r="N397" s="22" t="n"/>
      <c r="O397" s="22" t="n"/>
      <c r="P397" s="20" t="n"/>
      <c r="Q397" s="20" t="n"/>
      <c r="R397" s="20" t="n"/>
      <c r="S397" s="20" t="n"/>
      <c r="T397" s="14">
        <f>IF(A397="","",IF(C397="Client",N(O397),IFERROR(INDEX($T$6:$T$405,MATCH(B397,$A$6:$A$405,0))*IF(P397="",1,P397),"")))</f>
        <v/>
      </c>
      <c r="U397" s="15">
        <f>IF(OR(T397="",T397=0),"",Ouverture_min/T397)</f>
        <v/>
      </c>
      <c r="V397" s="15">
        <f>IF(OR(H397="",C397&lt;&gt;"Processus"),"",H397/MAX(1,N(Q397)))</f>
        <v/>
      </c>
      <c r="W397" s="16">
        <f>IF(AND(C397="Stock",N(T397)&gt;0),N(M397)/T397,"")</f>
        <v/>
      </c>
      <c r="X397" s="17">
        <f>IF(OR(V397="",U397=""),"",V397/(U397*IF(J397="",1,J397)))</f>
        <v/>
      </c>
      <c r="Y397" s="18">
        <f>IF(AND(V397&lt;&gt;"",U397&lt;&gt;""),IF(V397&gt;U397,"GOULOT",""),"")</f>
        <v/>
      </c>
      <c r="Z397" s="18">
        <f>IF(AND(J397&lt;&gt;"",C397="Processus"),IF(J397&lt;Seuil_TRS,"TRS BAS",""),"")</f>
        <v/>
      </c>
      <c r="AA397" s="18">
        <f>IF(AND(C397="Stock",N397&lt;&gt;""),IF(N(M397)&gt;N397,"SURSTOCK",""),"")</f>
        <v/>
      </c>
      <c r="AB397" s="18">
        <f>IF(A397="","",IF(COUNTIF($A$6:$A$405,A397)&gt;1,"ID EN DOUBLE",IF(AND(B397="",C397&lt;&gt;"Client"),"PAS DE SUIVANT",IF(AND(B397&lt;&gt;"",COUNTIF($A$6:$A$405,B397)=0),"SUIVANT INCONNU","OK"))))</f>
        <v/>
      </c>
    </row>
    <row r="398">
      <c r="A398" s="10" t="n"/>
      <c r="B398" s="11" t="n"/>
      <c r="C398" s="11" t="n"/>
      <c r="D398" s="11" t="n"/>
      <c r="E398" s="11" t="n"/>
      <c r="F398" s="11" t="n"/>
      <c r="G398" s="11" t="n"/>
      <c r="H398" s="11" t="n"/>
      <c r="I398" s="11" t="n"/>
      <c r="J398" s="12" t="n"/>
      <c r="K398" s="12" t="n"/>
      <c r="L398" s="11" t="n"/>
      <c r="M398" s="13" t="n"/>
      <c r="N398" s="13" t="n"/>
      <c r="O398" s="13" t="n"/>
      <c r="P398" s="11" t="n"/>
      <c r="Q398" s="11" t="n"/>
      <c r="R398" s="11" t="n"/>
      <c r="S398" s="11" t="n"/>
      <c r="T398" s="14">
        <f>IF(A398="","",IF(C398="Client",N(O398),IFERROR(INDEX($T$6:$T$405,MATCH(B398,$A$6:$A$405,0))*IF(P398="",1,P398),"")))</f>
        <v/>
      </c>
      <c r="U398" s="15">
        <f>IF(OR(T398="",T398=0),"",Ouverture_min/T398)</f>
        <v/>
      </c>
      <c r="V398" s="15">
        <f>IF(OR(H398="",C398&lt;&gt;"Processus"),"",H398/MAX(1,N(Q398)))</f>
        <v/>
      </c>
      <c r="W398" s="16">
        <f>IF(AND(C398="Stock",N(T398)&gt;0),N(M398)/T398,"")</f>
        <v/>
      </c>
      <c r="X398" s="17">
        <f>IF(OR(V398="",U398=""),"",V398/(U398*IF(J398="",1,J398)))</f>
        <v/>
      </c>
      <c r="Y398" s="18">
        <f>IF(AND(V398&lt;&gt;"",U398&lt;&gt;""),IF(V398&gt;U398,"GOULOT",""),"")</f>
        <v/>
      </c>
      <c r="Z398" s="18">
        <f>IF(AND(J398&lt;&gt;"",C398="Processus"),IF(J398&lt;Seuil_TRS,"TRS BAS",""),"")</f>
        <v/>
      </c>
      <c r="AA398" s="18">
        <f>IF(AND(C398="Stock",N398&lt;&gt;""),IF(N(M398)&gt;N398,"SURSTOCK",""),"")</f>
        <v/>
      </c>
      <c r="AB398" s="18">
        <f>IF(A398="","",IF(COUNTIF($A$6:$A$405,A398)&gt;1,"ID EN DOUBLE",IF(AND(B398="",C398&lt;&gt;"Client"),"PAS DE SUIVANT",IF(AND(B398&lt;&gt;"",COUNTIF($A$6:$A$405,B398)=0),"SUIVANT INCONNU","OK"))))</f>
        <v/>
      </c>
    </row>
    <row r="399">
      <c r="A399" s="19" t="n"/>
      <c r="B399" s="20" t="n"/>
      <c r="C399" s="20" t="n"/>
      <c r="D399" s="20" t="n"/>
      <c r="E399" s="20" t="n"/>
      <c r="F399" s="20" t="n"/>
      <c r="G399" s="20" t="n"/>
      <c r="H399" s="20" t="n"/>
      <c r="I399" s="20" t="n"/>
      <c r="J399" s="21" t="n"/>
      <c r="K399" s="21" t="n"/>
      <c r="L399" s="20" t="n"/>
      <c r="M399" s="22" t="n"/>
      <c r="N399" s="22" t="n"/>
      <c r="O399" s="22" t="n"/>
      <c r="P399" s="20" t="n"/>
      <c r="Q399" s="20" t="n"/>
      <c r="R399" s="20" t="n"/>
      <c r="S399" s="20" t="n"/>
      <c r="T399" s="14">
        <f>IF(A399="","",IF(C399="Client",N(O399),IFERROR(INDEX($T$6:$T$405,MATCH(B399,$A$6:$A$405,0))*IF(P399="",1,P399),"")))</f>
        <v/>
      </c>
      <c r="U399" s="15">
        <f>IF(OR(T399="",T399=0),"",Ouverture_min/T399)</f>
        <v/>
      </c>
      <c r="V399" s="15">
        <f>IF(OR(H399="",C399&lt;&gt;"Processus"),"",H399/MAX(1,N(Q399)))</f>
        <v/>
      </c>
      <c r="W399" s="16">
        <f>IF(AND(C399="Stock",N(T399)&gt;0),N(M399)/T399,"")</f>
        <v/>
      </c>
      <c r="X399" s="17">
        <f>IF(OR(V399="",U399=""),"",V399/(U399*IF(J399="",1,J399)))</f>
        <v/>
      </c>
      <c r="Y399" s="18">
        <f>IF(AND(V399&lt;&gt;"",U399&lt;&gt;""),IF(V399&gt;U399,"GOULOT",""),"")</f>
        <v/>
      </c>
      <c r="Z399" s="18">
        <f>IF(AND(J399&lt;&gt;"",C399="Processus"),IF(J399&lt;Seuil_TRS,"TRS BAS",""),"")</f>
        <v/>
      </c>
      <c r="AA399" s="18">
        <f>IF(AND(C399="Stock",N399&lt;&gt;""),IF(N(M399)&gt;N399,"SURSTOCK",""),"")</f>
        <v/>
      </c>
      <c r="AB399" s="18">
        <f>IF(A399="","",IF(COUNTIF($A$6:$A$405,A399)&gt;1,"ID EN DOUBLE",IF(AND(B399="",C399&lt;&gt;"Client"),"PAS DE SUIVANT",IF(AND(B399&lt;&gt;"",COUNTIF($A$6:$A$405,B399)=0),"SUIVANT INCONNU","OK"))))</f>
        <v/>
      </c>
    </row>
    <row r="400">
      <c r="A400" s="10" t="n"/>
      <c r="B400" s="11" t="n"/>
      <c r="C400" s="11" t="n"/>
      <c r="D400" s="11" t="n"/>
      <c r="E400" s="11" t="n"/>
      <c r="F400" s="11" t="n"/>
      <c r="G400" s="11" t="n"/>
      <c r="H400" s="11" t="n"/>
      <c r="I400" s="11" t="n"/>
      <c r="J400" s="12" t="n"/>
      <c r="K400" s="12" t="n"/>
      <c r="L400" s="11" t="n"/>
      <c r="M400" s="13" t="n"/>
      <c r="N400" s="13" t="n"/>
      <c r="O400" s="13" t="n"/>
      <c r="P400" s="11" t="n"/>
      <c r="Q400" s="11" t="n"/>
      <c r="R400" s="11" t="n"/>
      <c r="S400" s="11" t="n"/>
      <c r="T400" s="14">
        <f>IF(A400="","",IF(C400="Client",N(O400),IFERROR(INDEX($T$6:$T$405,MATCH(B400,$A$6:$A$405,0))*IF(P400="",1,P400),"")))</f>
        <v/>
      </c>
      <c r="U400" s="15">
        <f>IF(OR(T400="",T400=0),"",Ouverture_min/T400)</f>
        <v/>
      </c>
      <c r="V400" s="15">
        <f>IF(OR(H400="",C400&lt;&gt;"Processus"),"",H400/MAX(1,N(Q400)))</f>
        <v/>
      </c>
      <c r="W400" s="16">
        <f>IF(AND(C400="Stock",N(T400)&gt;0),N(M400)/T400,"")</f>
        <v/>
      </c>
      <c r="X400" s="17">
        <f>IF(OR(V400="",U400=""),"",V400/(U400*IF(J400="",1,J400)))</f>
        <v/>
      </c>
      <c r="Y400" s="18">
        <f>IF(AND(V400&lt;&gt;"",U400&lt;&gt;""),IF(V400&gt;U400,"GOULOT",""),"")</f>
        <v/>
      </c>
      <c r="Z400" s="18">
        <f>IF(AND(J400&lt;&gt;"",C400="Processus"),IF(J400&lt;Seuil_TRS,"TRS BAS",""),"")</f>
        <v/>
      </c>
      <c r="AA400" s="18">
        <f>IF(AND(C400="Stock",N400&lt;&gt;""),IF(N(M400)&gt;N400,"SURSTOCK",""),"")</f>
        <v/>
      </c>
      <c r="AB400" s="18">
        <f>IF(A400="","",IF(COUNTIF($A$6:$A$405,A400)&gt;1,"ID EN DOUBLE",IF(AND(B400="",C400&lt;&gt;"Client"),"PAS DE SUIVANT",IF(AND(B400&lt;&gt;"",COUNTIF($A$6:$A$405,B400)=0),"SUIVANT INCONNU","OK"))))</f>
        <v/>
      </c>
    </row>
    <row r="401">
      <c r="A401" s="19" t="n"/>
      <c r="B401" s="20" t="n"/>
      <c r="C401" s="20" t="n"/>
      <c r="D401" s="20" t="n"/>
      <c r="E401" s="20" t="n"/>
      <c r="F401" s="20" t="n"/>
      <c r="G401" s="20" t="n"/>
      <c r="H401" s="20" t="n"/>
      <c r="I401" s="20" t="n"/>
      <c r="J401" s="21" t="n"/>
      <c r="K401" s="21" t="n"/>
      <c r="L401" s="20" t="n"/>
      <c r="M401" s="22" t="n"/>
      <c r="N401" s="22" t="n"/>
      <c r="O401" s="22" t="n"/>
      <c r="P401" s="20" t="n"/>
      <c r="Q401" s="20" t="n"/>
      <c r="R401" s="20" t="n"/>
      <c r="S401" s="20" t="n"/>
      <c r="T401" s="14">
        <f>IF(A401="","",IF(C401="Client",N(O401),IFERROR(INDEX($T$6:$T$405,MATCH(B401,$A$6:$A$405,0))*IF(P401="",1,P401),"")))</f>
        <v/>
      </c>
      <c r="U401" s="15">
        <f>IF(OR(T401="",T401=0),"",Ouverture_min/T401)</f>
        <v/>
      </c>
      <c r="V401" s="15">
        <f>IF(OR(H401="",C401&lt;&gt;"Processus"),"",H401/MAX(1,N(Q401)))</f>
        <v/>
      </c>
      <c r="W401" s="16">
        <f>IF(AND(C401="Stock",N(T401)&gt;0),N(M401)/T401,"")</f>
        <v/>
      </c>
      <c r="X401" s="17">
        <f>IF(OR(V401="",U401=""),"",V401/(U401*IF(J401="",1,J401)))</f>
        <v/>
      </c>
      <c r="Y401" s="18">
        <f>IF(AND(V401&lt;&gt;"",U401&lt;&gt;""),IF(V401&gt;U401,"GOULOT",""),"")</f>
        <v/>
      </c>
      <c r="Z401" s="18">
        <f>IF(AND(J401&lt;&gt;"",C401="Processus"),IF(J401&lt;Seuil_TRS,"TRS BAS",""),"")</f>
        <v/>
      </c>
      <c r="AA401" s="18">
        <f>IF(AND(C401="Stock",N401&lt;&gt;""),IF(N(M401)&gt;N401,"SURSTOCK",""),"")</f>
        <v/>
      </c>
      <c r="AB401" s="18">
        <f>IF(A401="","",IF(COUNTIF($A$6:$A$405,A401)&gt;1,"ID EN DOUBLE",IF(AND(B401="",C401&lt;&gt;"Client"),"PAS DE SUIVANT",IF(AND(B401&lt;&gt;"",COUNTIF($A$6:$A$405,B401)=0),"SUIVANT INCONNU","OK"))))</f>
        <v/>
      </c>
    </row>
    <row r="402">
      <c r="A402" s="10" t="n"/>
      <c r="B402" s="11" t="n"/>
      <c r="C402" s="11" t="n"/>
      <c r="D402" s="11" t="n"/>
      <c r="E402" s="11" t="n"/>
      <c r="F402" s="11" t="n"/>
      <c r="G402" s="11" t="n"/>
      <c r="H402" s="11" t="n"/>
      <c r="I402" s="11" t="n"/>
      <c r="J402" s="12" t="n"/>
      <c r="K402" s="12" t="n"/>
      <c r="L402" s="11" t="n"/>
      <c r="M402" s="13" t="n"/>
      <c r="N402" s="13" t="n"/>
      <c r="O402" s="13" t="n"/>
      <c r="P402" s="11" t="n"/>
      <c r="Q402" s="11" t="n"/>
      <c r="R402" s="11" t="n"/>
      <c r="S402" s="11" t="n"/>
      <c r="T402" s="14">
        <f>IF(A402="","",IF(C402="Client",N(O402),IFERROR(INDEX($T$6:$T$405,MATCH(B402,$A$6:$A$405,0))*IF(P402="",1,P402),"")))</f>
        <v/>
      </c>
      <c r="U402" s="15">
        <f>IF(OR(T402="",T402=0),"",Ouverture_min/T402)</f>
        <v/>
      </c>
      <c r="V402" s="15">
        <f>IF(OR(H402="",C402&lt;&gt;"Processus"),"",H402/MAX(1,N(Q402)))</f>
        <v/>
      </c>
      <c r="W402" s="16">
        <f>IF(AND(C402="Stock",N(T402)&gt;0),N(M402)/T402,"")</f>
        <v/>
      </c>
      <c r="X402" s="17">
        <f>IF(OR(V402="",U402=""),"",V402/(U402*IF(J402="",1,J402)))</f>
        <v/>
      </c>
      <c r="Y402" s="18">
        <f>IF(AND(V402&lt;&gt;"",U402&lt;&gt;""),IF(V402&gt;U402,"GOULOT",""),"")</f>
        <v/>
      </c>
      <c r="Z402" s="18">
        <f>IF(AND(J402&lt;&gt;"",C402="Processus"),IF(J402&lt;Seuil_TRS,"TRS BAS",""),"")</f>
        <v/>
      </c>
      <c r="AA402" s="18">
        <f>IF(AND(C402="Stock",N402&lt;&gt;""),IF(N(M402)&gt;N402,"SURSTOCK",""),"")</f>
        <v/>
      </c>
      <c r="AB402" s="18">
        <f>IF(A402="","",IF(COUNTIF($A$6:$A$405,A402)&gt;1,"ID EN DOUBLE",IF(AND(B402="",C402&lt;&gt;"Client"),"PAS DE SUIVANT",IF(AND(B402&lt;&gt;"",COUNTIF($A$6:$A$405,B402)=0),"SUIVANT INCONNU","OK"))))</f>
        <v/>
      </c>
    </row>
    <row r="403">
      <c r="A403" s="19" t="n"/>
      <c r="B403" s="20" t="n"/>
      <c r="C403" s="20" t="n"/>
      <c r="D403" s="20" t="n"/>
      <c r="E403" s="20" t="n"/>
      <c r="F403" s="20" t="n"/>
      <c r="G403" s="20" t="n"/>
      <c r="H403" s="20" t="n"/>
      <c r="I403" s="20" t="n"/>
      <c r="J403" s="21" t="n"/>
      <c r="K403" s="21" t="n"/>
      <c r="L403" s="20" t="n"/>
      <c r="M403" s="22" t="n"/>
      <c r="N403" s="22" t="n"/>
      <c r="O403" s="22" t="n"/>
      <c r="P403" s="20" t="n"/>
      <c r="Q403" s="20" t="n"/>
      <c r="R403" s="20" t="n"/>
      <c r="S403" s="20" t="n"/>
      <c r="T403" s="14">
        <f>IF(A403="","",IF(C403="Client",N(O403),IFERROR(INDEX($T$6:$T$405,MATCH(B403,$A$6:$A$405,0))*IF(P403="",1,P403),"")))</f>
        <v/>
      </c>
      <c r="U403" s="15">
        <f>IF(OR(T403="",T403=0),"",Ouverture_min/T403)</f>
        <v/>
      </c>
      <c r="V403" s="15">
        <f>IF(OR(H403="",C403&lt;&gt;"Processus"),"",H403/MAX(1,N(Q403)))</f>
        <v/>
      </c>
      <c r="W403" s="16">
        <f>IF(AND(C403="Stock",N(T403)&gt;0),N(M403)/T403,"")</f>
        <v/>
      </c>
      <c r="X403" s="17">
        <f>IF(OR(V403="",U403=""),"",V403/(U403*IF(J403="",1,J403)))</f>
        <v/>
      </c>
      <c r="Y403" s="18">
        <f>IF(AND(V403&lt;&gt;"",U403&lt;&gt;""),IF(V403&gt;U403,"GOULOT",""),"")</f>
        <v/>
      </c>
      <c r="Z403" s="18">
        <f>IF(AND(J403&lt;&gt;"",C403="Processus"),IF(J403&lt;Seuil_TRS,"TRS BAS",""),"")</f>
        <v/>
      </c>
      <c r="AA403" s="18">
        <f>IF(AND(C403="Stock",N403&lt;&gt;""),IF(N(M403)&gt;N403,"SURSTOCK",""),"")</f>
        <v/>
      </c>
      <c r="AB403" s="18">
        <f>IF(A403="","",IF(COUNTIF($A$6:$A$405,A403)&gt;1,"ID EN DOUBLE",IF(AND(B403="",C403&lt;&gt;"Client"),"PAS DE SUIVANT",IF(AND(B403&lt;&gt;"",COUNTIF($A$6:$A$405,B403)=0),"SUIVANT INCONNU","OK"))))</f>
        <v/>
      </c>
    </row>
    <row r="404">
      <c r="A404" s="10" t="n"/>
      <c r="B404" s="11" t="n"/>
      <c r="C404" s="11" t="n"/>
      <c r="D404" s="11" t="n"/>
      <c r="E404" s="11" t="n"/>
      <c r="F404" s="11" t="n"/>
      <c r="G404" s="11" t="n"/>
      <c r="H404" s="11" t="n"/>
      <c r="I404" s="11" t="n"/>
      <c r="J404" s="12" t="n"/>
      <c r="K404" s="12" t="n"/>
      <c r="L404" s="11" t="n"/>
      <c r="M404" s="13" t="n"/>
      <c r="N404" s="13" t="n"/>
      <c r="O404" s="13" t="n"/>
      <c r="P404" s="11" t="n"/>
      <c r="Q404" s="11" t="n"/>
      <c r="R404" s="11" t="n"/>
      <c r="S404" s="11" t="n"/>
      <c r="T404" s="14">
        <f>IF(A404="","",IF(C404="Client",N(O404),IFERROR(INDEX($T$6:$T$405,MATCH(B404,$A$6:$A$405,0))*IF(P404="",1,P404),"")))</f>
        <v/>
      </c>
      <c r="U404" s="15">
        <f>IF(OR(T404="",T404=0),"",Ouverture_min/T404)</f>
        <v/>
      </c>
      <c r="V404" s="15">
        <f>IF(OR(H404="",C404&lt;&gt;"Processus"),"",H404/MAX(1,N(Q404)))</f>
        <v/>
      </c>
      <c r="W404" s="16">
        <f>IF(AND(C404="Stock",N(T404)&gt;0),N(M404)/T404,"")</f>
        <v/>
      </c>
      <c r="X404" s="17">
        <f>IF(OR(V404="",U404=""),"",V404/(U404*IF(J404="",1,J404)))</f>
        <v/>
      </c>
      <c r="Y404" s="18">
        <f>IF(AND(V404&lt;&gt;"",U404&lt;&gt;""),IF(V404&gt;U404,"GOULOT",""),"")</f>
        <v/>
      </c>
      <c r="Z404" s="18">
        <f>IF(AND(J404&lt;&gt;"",C404="Processus"),IF(J404&lt;Seuil_TRS,"TRS BAS",""),"")</f>
        <v/>
      </c>
      <c r="AA404" s="18">
        <f>IF(AND(C404="Stock",N404&lt;&gt;""),IF(N(M404)&gt;N404,"SURSTOCK",""),"")</f>
        <v/>
      </c>
      <c r="AB404" s="18">
        <f>IF(A404="","",IF(COUNTIF($A$6:$A$405,A404)&gt;1,"ID EN DOUBLE",IF(AND(B404="",C404&lt;&gt;"Client"),"PAS DE SUIVANT",IF(AND(B404&lt;&gt;"",COUNTIF($A$6:$A$405,B404)=0),"SUIVANT INCONNU","OK"))))</f>
        <v/>
      </c>
    </row>
    <row r="405">
      <c r="A405" s="19" t="n"/>
      <c r="B405" s="20" t="n"/>
      <c r="C405" s="20" t="n"/>
      <c r="D405" s="20" t="n"/>
      <c r="E405" s="20" t="n"/>
      <c r="F405" s="20" t="n"/>
      <c r="G405" s="20" t="n"/>
      <c r="H405" s="20" t="n"/>
      <c r="I405" s="20" t="n"/>
      <c r="J405" s="21" t="n"/>
      <c r="K405" s="21" t="n"/>
      <c r="L405" s="20" t="n"/>
      <c r="M405" s="22" t="n"/>
      <c r="N405" s="22" t="n"/>
      <c r="O405" s="22" t="n"/>
      <c r="P405" s="20" t="n"/>
      <c r="Q405" s="20" t="n"/>
      <c r="R405" s="20" t="n"/>
      <c r="S405" s="20" t="n"/>
      <c r="T405" s="14">
        <f>IF(A405="","",IF(C405="Client",N(O405),IFERROR(INDEX($T$6:$T$405,MATCH(B405,$A$6:$A$405,0))*IF(P405="",1,P405),"")))</f>
        <v/>
      </c>
      <c r="U405" s="15">
        <f>IF(OR(T405="",T405=0),"",Ouverture_min/T405)</f>
        <v/>
      </c>
      <c r="V405" s="15">
        <f>IF(OR(H405="",C405&lt;&gt;"Processus"),"",H405/MAX(1,N(Q405)))</f>
        <v/>
      </c>
      <c r="W405" s="16">
        <f>IF(AND(C405="Stock",N(T405)&gt;0),N(M405)/T405,"")</f>
        <v/>
      </c>
      <c r="X405" s="17">
        <f>IF(OR(V405="",U405=""),"",V405/(U405*IF(J405="",1,J405)))</f>
        <v/>
      </c>
      <c r="Y405" s="18">
        <f>IF(AND(V405&lt;&gt;"",U405&lt;&gt;""),IF(V405&gt;U405,"GOULOT",""),"")</f>
        <v/>
      </c>
      <c r="Z405" s="18">
        <f>IF(AND(J405&lt;&gt;"",C405="Processus"),IF(J405&lt;Seuil_TRS,"TRS BAS",""),"")</f>
        <v/>
      </c>
      <c r="AA405" s="18">
        <f>IF(AND(C405="Stock",N405&lt;&gt;""),IF(N(M405)&gt;N405,"SURSTOCK",""),"")</f>
        <v/>
      </c>
      <c r="AB405" s="18">
        <f>IF(A405="","",IF(COUNTIF($A$6:$A$405,A405)&gt;1,"ID EN DOUBLE",IF(AND(B405="",C405&lt;&gt;"Client"),"PAS DE SUIVANT",IF(AND(B405&lt;&gt;"",COUNTIF($A$6:$A$405,B405)=0),"SUIVANT INCONNU","OK"))))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1" sort="0" password="CDC0"/>
  <autoFilter ref="A5:AB405"/>
  <conditionalFormatting sqref="A6:AB405">
    <cfRule type="expression" priority="1" dxfId="0">
      <formula>$Y6="GOULOT"</formula>
    </cfRule>
    <cfRule type="expression" priority="3" dxfId="1">
      <formula>$AA6="SURSTOCK"</formula>
    </cfRule>
  </conditionalFormatting>
  <conditionalFormatting sqref="J6:J405">
    <cfRule type="expression" priority="2" dxfId="2">
      <formula>$Z6="TRS BAS"</formula>
    </cfRule>
  </conditionalFormatting>
  <conditionalFormatting sqref="AB6:AB405">
    <cfRule type="expression" priority="4" dxfId="3">
      <formula>AND(AB6&lt;&gt;"",AB6&lt;&gt;"OK")</formula>
    </cfRule>
  </conditionalFormatting>
  <dataValidations count="7">
    <dataValidation sqref="A6:A405" showDropDown="0" showInputMessage="0" showErrorMessage="1" allowBlank="0" errorTitle="ID en double" error="Cet ID_Forme existe déjà : il doit être unique." type="custom" errorStyle="stop">
      <formula1>COUNTIF($A$6:$A$405,A6)=1</formula1>
    </dataValidation>
    <dataValidation sqref="B6:B405" showDropDown="0" showInputMessage="0" showErrorMessage="1" allowBlank="0" errorTitle="Routage impossible" error="ID_Forme_Suivante inconnu : saisissez d'abord la ligne de l'étape suivante (colonne ID_Forme)." type="custom" errorStyle="stop">
      <formula1>COUNTIF($A$6:$A$405,B6)&gt;0</formula1>
    </dataValidation>
    <dataValidation sqref="C6:C405" showDropDown="0" showInputMessage="0" showErrorMessage="1" allowBlank="0" error="Choisir dans la liste." type="list">
      <formula1>=L_Types</formula1>
    </dataValidation>
    <dataValidation sqref="G6:G405" showDropDown="0" showInputMessage="0" showErrorMessage="0" allowBlank="0" type="list">
      <formula1>=L_Zones</formula1>
    </dataValidation>
    <dataValidation sqref="E6:E405" showDropDown="0" showInputMessage="0" showErrorMessage="1" allowBlank="0" error="Niveau entier : 0 = ligne finale, 1, 2, 3…" type="whole" operator="between">
      <formula1>0</formula1>
      <formula2>99</formula2>
    </dataValidation>
    <dataValidation sqref="J6:J405 K6:K405" showDropDown="0" showInputMessage="0" showErrorMessage="1" allowBlank="0" error="Pourcentage entre 0 % et 100 %." type="decimal" operator="between">
      <formula1>0</formula1>
      <formula2>1</formula2>
    </dataValidation>
    <dataValidation sqref="H6:H405 I6:I405 L6:L405 M6:M405 N6:N405 O6:O405 P6:P405 Q6:Q405" showDropDown="0" showInputMessage="0" showErrorMessage="1" allowBlank="0" error="Valeur positive attendue.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60" customWidth="1" min="4" max="4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Synthèse du flux</t>
        </is>
      </c>
      <c r="C2" s="1" t="n"/>
      <c r="D2" s="1" t="n"/>
      <c r="E2" s="1" t="n"/>
      <c r="F2" s="1" t="n"/>
      <c r="G2" s="1" t="n"/>
      <c r="H2" s="1" t="n"/>
    </row>
    <row r="3" ht="18" customHeight="1">
      <c r="A3" s="1" t="n"/>
      <c r="B3" s="3" t="inlineStr">
        <is>
          <t>Indicateurs Lean consolidés (formules verrouillées)</t>
        </is>
      </c>
      <c r="C3" s="1" t="n"/>
      <c r="D3" s="1" t="n"/>
      <c r="E3" s="1" t="n"/>
      <c r="F3" s="1" t="n"/>
      <c r="G3" s="1" t="n"/>
      <c r="H3" s="1" t="n"/>
    </row>
    <row r="5">
      <c r="B5" s="23" t="inlineStr">
        <is>
          <t>Indicateur</t>
        </is>
      </c>
      <c r="C5" s="23" t="inlineStr">
        <is>
          <t>Valeur</t>
        </is>
      </c>
      <c r="D5" s="23" t="inlineStr">
        <is>
          <t>Règle</t>
        </is>
      </c>
    </row>
    <row r="6">
      <c r="B6" s="24" t="inlineStr">
        <is>
          <t>Demande client (pièces/jour)</t>
        </is>
      </c>
      <c r="C6" s="25">
        <f>Demande_J</f>
        <v/>
      </c>
      <c r="D6" s="26" t="inlineStr"/>
    </row>
    <row r="7">
      <c r="B7" s="24" t="inlineStr">
        <is>
          <t>Temps d'ouverture (min/jour)</t>
        </is>
      </c>
      <c r="C7" s="25">
        <f>Ouverture_min</f>
        <v/>
      </c>
      <c r="D7" s="26" t="inlineStr"/>
    </row>
    <row r="8">
      <c r="B8" s="24" t="inlineStr">
        <is>
          <t>Takt Time (min/pièce)</t>
        </is>
      </c>
      <c r="C8" s="27">
        <f>Takt_min</f>
        <v/>
      </c>
      <c r="D8" s="26" t="inlineStr">
        <is>
          <t>Takt = temps d'ouverture ÷ demande client</t>
        </is>
      </c>
    </row>
    <row r="9">
      <c r="B9" s="24" t="inlineStr">
        <is>
          <t>Total Lead Time — somme des stocks (jours)</t>
        </is>
      </c>
      <c r="C9" s="28">
        <f>SUM(Flux!$W$6:$W$405)</f>
        <v/>
      </c>
      <c r="D9" s="26" t="inlineStr">
        <is>
          <t>Somme de toutes les couvertures de stock (§ 4.3)</t>
        </is>
      </c>
    </row>
    <row r="10">
      <c r="B10" s="24" t="inlineStr">
        <is>
          <t>Total Processing Time — somme des C/T (min)</t>
        </is>
      </c>
      <c r="C10" s="27">
        <f>SUMIF(Flux!$C$6:$C$405,"Processus",Flux!$H$6:$H$405)</f>
        <v/>
      </c>
      <c r="D10" s="26" t="inlineStr">
        <is>
          <t>Somme des temps de cycle (valeur ajoutée)</t>
        </is>
      </c>
    </row>
    <row r="11">
      <c r="B11" s="24" t="inlineStr">
        <is>
          <t>PCE — efficience du flux</t>
        </is>
      </c>
      <c r="C11" s="29">
        <f>IFERROR(C9/(C8*Ouverture_min),"")</f>
        <v/>
      </c>
      <c r="D11" s="26" t="inlineStr">
        <is>
          <t>PCE = PT ÷ LT (LT converti en minutes d'ouverture)</t>
        </is>
      </c>
    </row>
    <row r="12">
      <c r="B12" s="24" t="inlineStr">
        <is>
          <t>Effectif total</t>
        </is>
      </c>
      <c r="C12" s="30">
        <f>SUM(Flux!$L$6:$L$405)</f>
        <v/>
      </c>
      <c r="D12" s="26" t="inlineStr"/>
    </row>
    <row r="13">
      <c r="B13" s="24" t="inlineStr">
        <is>
          <t>Nombre d'étapes processus</t>
        </is>
      </c>
      <c r="C13" s="30">
        <f>COUNTIF(Flux!$C$6:$C$405,"Processus")</f>
        <v/>
      </c>
      <c r="D13" s="26" t="inlineStr"/>
    </row>
    <row r="14">
      <c r="B14" s="24" t="inlineStr">
        <is>
          <t>Nombre de stocks</t>
        </is>
      </c>
      <c r="C14" s="30">
        <f>COUNTIF(Flux!$C$6:$C$405,"Stock")</f>
        <v/>
      </c>
      <c r="D14" s="26" t="inlineStr"/>
    </row>
    <row r="15">
      <c r="B15" s="24" t="inlineStr">
        <is>
          <t>Niveaux de sous-ensembles</t>
        </is>
      </c>
      <c r="C15" s="30">
        <f>MAX(Flux!$E$6:$E$405)+1</f>
        <v/>
      </c>
      <c r="D15" s="26" t="inlineStr">
        <is>
          <t>Niveau 0 compris</t>
        </is>
      </c>
    </row>
    <row r="16">
      <c r="B16" s="24" t="inlineStr">
        <is>
          <t>Alertes goulot</t>
        </is>
      </c>
      <c r="C16" s="30">
        <f>COUNTIF(Flux!$Y$6:$Y$405,"GOULOT")</f>
        <v/>
      </c>
      <c r="D16" s="26" t="inlineStr">
        <is>
          <t>C/T effectif &gt; takt local</t>
        </is>
      </c>
    </row>
    <row r="17">
      <c r="B17" s="24" t="inlineStr">
        <is>
          <t>Alertes TRS bas</t>
        </is>
      </c>
      <c r="C17" s="30">
        <f>COUNTIF(Flux!$Z$6:$Z$405,"TRS BAS")</f>
        <v/>
      </c>
      <c r="D17" s="26" t="inlineStr">
        <is>
          <t>TRS &lt; seuil critique</t>
        </is>
      </c>
    </row>
    <row r="18">
      <c r="B18" s="24" t="inlineStr">
        <is>
          <t>Alertes surstock</t>
        </is>
      </c>
      <c r="C18" s="30">
        <f>COUNTIF(Flux!$AA$6:$AA$405,"SURSTOCK")</f>
        <v/>
      </c>
      <c r="D18" s="26" t="inlineStr">
        <is>
          <t>Stock &gt; seuil maximum</t>
        </is>
      </c>
    </row>
    <row r="19">
      <c r="B19" s="24" t="inlineStr">
        <is>
          <t>Erreurs de routage</t>
        </is>
      </c>
      <c r="C19" s="30">
        <f>SUMPRODUCT((Flux!$AB$6:$AB$405&lt;&gt;"OK")*(Flux!$AB$6:$AB$405&lt;&gt;""))</f>
        <v/>
      </c>
      <c r="D19" s="26" t="inlineStr">
        <is>
          <t>Doit rester à 0</t>
        </is>
      </c>
    </row>
    <row r="22">
      <c r="B22" s="26" t="inlineStr">
        <is>
          <t>Le chemin critique, les lignes de temps en peigne et l'équilibrage aux points de convergence sont calculés par VSM Studio (page HTML).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DC0"/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22" customWidth="1" min="3" max="3"/>
    <col width="50" customWidth="1" min="4" max="4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Paramètres du flux</t>
        </is>
      </c>
      <c r="C2" s="1" t="n"/>
      <c r="D2" s="1" t="n"/>
      <c r="E2" s="1" t="n"/>
      <c r="F2" s="1" t="n"/>
      <c r="G2" s="1" t="n"/>
      <c r="H2" s="1" t="n"/>
    </row>
    <row r="3" ht="18" customHeight="1">
      <c r="A3" s="1" t="n"/>
      <c r="B3" s="3" t="inlineStr">
        <is>
          <t>Temps d'ouverture, seuils d'alerte et identification du produit</t>
        </is>
      </c>
      <c r="C3" s="1" t="n"/>
      <c r="D3" s="1" t="n"/>
      <c r="E3" s="1" t="n"/>
      <c r="F3" s="1" t="n"/>
      <c r="G3" s="1" t="n"/>
      <c r="H3" s="1" t="n"/>
    </row>
    <row r="5">
      <c r="B5" s="31" t="inlineStr">
        <is>
          <t>Paramètre</t>
        </is>
      </c>
      <c r="C5" s="31" t="inlineStr">
        <is>
          <t>Valeur</t>
        </is>
      </c>
      <c r="D5" s="31" t="inlineStr">
        <is>
          <t>Remarque</t>
        </is>
      </c>
    </row>
    <row r="6">
      <c r="B6" s="24" t="inlineStr">
        <is>
          <t>Produit</t>
        </is>
      </c>
      <c r="C6" s="32" t="inlineStr">
        <is>
          <t>Vélo urbain VU-26</t>
        </is>
      </c>
      <c r="D6" s="26" t="inlineStr">
        <is>
          <t>Nom du produit cartographié</t>
        </is>
      </c>
    </row>
    <row r="7">
      <c r="B7" s="24" t="inlineStr">
        <is>
          <t>Référence</t>
        </is>
      </c>
      <c r="C7" s="32" t="inlineStr">
        <is>
          <t>VU-26-ALU</t>
        </is>
      </c>
      <c r="D7" s="26" t="inlineStr">
        <is>
          <t>Référence article</t>
        </is>
      </c>
    </row>
    <row r="8">
      <c r="B8" s="24" t="inlineStr">
        <is>
          <t>Site</t>
        </is>
      </c>
      <c r="C8" s="32" t="inlineStr">
        <is>
          <t>Site pilote — Industrialisation</t>
        </is>
      </c>
      <c r="D8" s="26" t="inlineStr">
        <is>
          <t>Site / atelier</t>
        </is>
      </c>
    </row>
    <row r="9">
      <c r="B9" s="24" t="inlineStr">
        <is>
          <t>Version de la VSM</t>
        </is>
      </c>
      <c r="C9" s="32" t="inlineStr">
        <is>
          <t>1.0</t>
        </is>
      </c>
      <c r="D9" s="26" t="inlineStr">
        <is>
          <t>Incrémenter à chaque relevé</t>
        </is>
      </c>
    </row>
    <row r="10">
      <c r="B10" s="24" t="inlineStr">
        <is>
          <t>Date du relevé</t>
        </is>
      </c>
      <c r="C10" s="33" t="n">
        <v>46327</v>
      </c>
      <c r="D10" s="26" t="inlineStr">
        <is>
          <t>Date de collecte terrain</t>
        </is>
      </c>
    </row>
    <row r="11">
      <c r="B11" s="24" t="inlineStr">
        <is>
          <t>Auteur</t>
        </is>
      </c>
      <c r="C11" s="32" t="inlineStr">
        <is>
          <t>Benjamin Dufils</t>
        </is>
      </c>
      <c r="D11" s="26" t="inlineStr">
        <is>
          <t>Responsable de la VSM</t>
        </is>
      </c>
    </row>
    <row r="12">
      <c r="B12" s="24" t="inlineStr">
        <is>
          <t>Postes par jour</t>
        </is>
      </c>
      <c r="C12" s="32" t="n">
        <v>2</v>
      </c>
      <c r="D12" s="26" t="inlineStr">
        <is>
          <t>Équipes de production</t>
        </is>
      </c>
    </row>
    <row r="13">
      <c r="B13" s="24" t="inlineStr">
        <is>
          <t>Durée d'un poste (min)</t>
        </is>
      </c>
      <c r="C13" s="32" t="n">
        <v>480</v>
      </c>
      <c r="D13" s="26" t="inlineStr"/>
    </row>
    <row r="14">
      <c r="B14" s="24" t="inlineStr">
        <is>
          <t>Pauses par poste (min)</t>
        </is>
      </c>
      <c r="C14" s="32" t="n">
        <v>30</v>
      </c>
      <c r="D14" s="26" t="inlineStr">
        <is>
          <t>Pauses et réunions non productives</t>
        </is>
      </c>
    </row>
    <row r="15">
      <c r="B15" s="24" t="inlineStr">
        <is>
          <t>Jours ouvrés par mois</t>
        </is>
      </c>
      <c r="C15" s="32" t="n">
        <v>21</v>
      </c>
      <c r="D15" s="26" t="inlineStr"/>
    </row>
    <row r="16">
      <c r="B16" s="24" t="inlineStr">
        <is>
          <t>Seuil TRS critique</t>
        </is>
      </c>
      <c r="C16" s="34" t="n">
        <v>0.75</v>
      </c>
      <c r="D16" s="26" t="inlineStr">
        <is>
          <t>Sous ce seuil : texte rouge (alerte performance)</t>
        </is>
      </c>
    </row>
    <row r="17">
      <c r="B17" s="24" t="inlineStr">
        <is>
          <t>Seuil de charge (vigilance)</t>
        </is>
      </c>
      <c r="C17" s="34" t="n">
        <v>0.85</v>
      </c>
      <c r="D17" s="26" t="inlineStr">
        <is>
          <t>Charge au-dessus : brique en vigilance</t>
        </is>
      </c>
    </row>
    <row r="19">
      <c r="B19" s="23" t="inlineStr">
        <is>
          <t>Calculs (verrouillés)</t>
        </is>
      </c>
      <c r="C19" s="35" t="n"/>
    </row>
    <row r="20">
      <c r="B20" s="24" t="inlineStr">
        <is>
          <t>Temps d'ouverture journalier (min)</t>
        </is>
      </c>
      <c r="C20" s="36">
        <f>Postes_Jour*(Duree_Poste-Pauses_Poste)</f>
        <v/>
      </c>
    </row>
    <row r="21">
      <c r="B21" s="24" t="inlineStr">
        <is>
          <t>Demande client (pièces / jour)</t>
        </is>
      </c>
      <c r="C21" s="36">
        <f>SUMIF(Flux!$C$6:$C$405,"Client",Flux!$O$6:$O$405)</f>
        <v/>
      </c>
    </row>
    <row r="22">
      <c r="B22" s="24" t="inlineStr">
        <is>
          <t>Takt Time (min / pièce)</t>
        </is>
      </c>
      <c r="C22" s="37">
        <f>IF(Demande_J&gt;0,Ouverture_min/Demande_J,"")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DC0"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Type_Forme</t>
        </is>
      </c>
      <c r="B1" t="inlineStr">
        <is>
          <t>Zone_Atelier</t>
        </is>
      </c>
    </row>
    <row r="2">
      <c r="A2" t="inlineStr">
        <is>
          <t>Processus</t>
        </is>
      </c>
      <c r="B2" t="inlineStr">
        <is>
          <t>Achats</t>
        </is>
      </c>
    </row>
    <row r="3">
      <c r="A3" t="inlineStr">
        <is>
          <t>Stock</t>
        </is>
      </c>
      <c r="B3" t="inlineStr">
        <is>
          <t>Assemblage final</t>
        </is>
      </c>
    </row>
    <row r="4">
      <c r="A4" t="inlineStr">
        <is>
          <t>Client</t>
        </is>
      </c>
      <c r="B4" t="inlineStr">
        <is>
          <t>Atelier roues</t>
        </is>
      </c>
    </row>
    <row r="5">
      <c r="A5" t="inlineStr">
        <is>
          <t>Fournisseur</t>
        </is>
      </c>
      <c r="B5" t="inlineStr">
        <is>
          <t>Billes</t>
        </is>
      </c>
    </row>
    <row r="6">
      <c r="B6" t="inlineStr">
        <is>
          <t>Chaudronnerie</t>
        </is>
      </c>
    </row>
    <row r="7">
      <c r="B7" t="inlineStr">
        <is>
          <t>Client</t>
        </is>
      </c>
    </row>
    <row r="8">
      <c r="B8" t="inlineStr">
        <is>
          <t>Essais</t>
        </is>
      </c>
    </row>
    <row r="9">
      <c r="B9" t="inlineStr">
        <is>
          <t>Expédition</t>
        </is>
      </c>
    </row>
    <row r="10">
      <c r="B10" t="inlineStr">
        <is>
          <t>Forge</t>
        </is>
      </c>
    </row>
    <row r="11">
      <c r="B11" t="inlineStr">
        <is>
          <t>Injection</t>
        </is>
      </c>
    </row>
    <row r="12">
      <c r="B12" t="inlineStr">
        <is>
          <t>Magasin matière</t>
        </is>
      </c>
    </row>
    <row r="13">
      <c r="B13" t="inlineStr">
        <is>
          <t>Montage SE</t>
        </is>
      </c>
    </row>
    <row r="14">
      <c r="B14" t="inlineStr">
        <is>
          <t>Métrologie</t>
        </is>
      </c>
    </row>
    <row r="15">
      <c r="B15" t="inlineStr">
        <is>
          <t>Peinture</t>
        </is>
      </c>
    </row>
    <row r="16">
      <c r="B16" t="inlineStr">
        <is>
          <t>Rectification</t>
        </is>
      </c>
    </row>
    <row r="17">
      <c r="B17" t="inlineStr">
        <is>
          <t>Roulements</t>
        </is>
      </c>
    </row>
    <row r="18">
      <c r="B18" t="inlineStr">
        <is>
          <t>Soudure</t>
        </is>
      </c>
    </row>
    <row r="19">
      <c r="B19" t="inlineStr">
        <is>
          <t>Traitement de surface</t>
        </is>
      </c>
    </row>
    <row r="20">
      <c r="B20" t="inlineStr">
        <is>
          <t>Traitement thermique</t>
        </is>
      </c>
    </row>
    <row r="21">
      <c r="B21" t="inlineStr">
        <is>
          <t>Tréfilerie</t>
        </is>
      </c>
    </row>
    <row r="22">
      <c r="B22" t="inlineStr">
        <is>
          <t>Usinage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Benjamin Dufils</dc:creator>
  <dc:title xmlns:dc="http://purl.org/dc/elements/1.1/">VSM Studio — Vélo VU-26</dc:title>
  <dcterms:created xmlns:dcterms="http://purl.org/dc/terms/" xmlns:xsi="http://www.w3.org/2001/XMLSchema-instance" xsi:type="dcterms:W3CDTF">2026-11-01T00:01:25Z</dcterms:created>
  <dcterms:modified xmlns:dcterms="http://purl.org/dc/terms/" xmlns:xsi="http://www.w3.org/2001/XMLSchema-instance" xsi:type="dcterms:W3CDTF">2026-11-01T00:01:26Z</dcterms:modified>
</cp:coreProperties>
</file>